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90" windowWidth="14610" windowHeight="7965"/>
  </bookViews>
  <sheets>
    <sheet name="Disclaimer" sheetId="10" r:id="rId1"/>
    <sheet name="Data to Share Scenario Inc" sheetId="7" r:id="rId2"/>
    <sheet name="Scenario Inc" sheetId="1" r:id="rId3"/>
    <sheet name="Scenario Inc Action Calculation" sheetId="2" r:id="rId4"/>
    <sheet name="Data to Share Scenario Dec" sheetId="8" r:id="rId5"/>
    <sheet name="Scenario Dec" sheetId="5" r:id="rId6"/>
    <sheet name="Scenario Dec Action Calculation" sheetId="6" r:id="rId7"/>
    <sheet name="Data to Share Scenario System" sheetId="9" r:id="rId8"/>
    <sheet name="Scenario System" sheetId="3" r:id="rId9"/>
    <sheet name="Scenario Sys Action Calculation" sheetId="4" r:id="rId10"/>
  </sheets>
  <definedNames>
    <definedName name="_xlnm._FilterDatabase" localSheetId="6" hidden="1">'Scenario Dec Action Calculation'!$A$16:$L$23</definedName>
    <definedName name="_xlnm._FilterDatabase" localSheetId="3" hidden="1">'Scenario Inc Action Calculation'!$A$35:$B$41</definedName>
    <definedName name="_xlnm._FilterDatabase" localSheetId="9" hidden="1">'Scenario Sys Action Calculation'!$A$35:$B$41</definedName>
  </definedNames>
  <calcPr calcId="145621"/>
</workbook>
</file>

<file path=xl/calcChain.xml><?xml version="1.0" encoding="utf-8"?>
<calcChain xmlns="http://schemas.openxmlformats.org/spreadsheetml/2006/main">
  <c r="P33" i="6" l="1"/>
  <c r="P32" i="6"/>
  <c r="P31" i="6"/>
  <c r="P30" i="6"/>
  <c r="P29" i="6"/>
  <c r="P28" i="6"/>
  <c r="P23" i="6"/>
  <c r="P22" i="6"/>
  <c r="P21" i="6"/>
  <c r="P20" i="6"/>
  <c r="P19" i="6"/>
  <c r="P18" i="6"/>
  <c r="D10" i="6"/>
  <c r="D9" i="6"/>
  <c r="D5" i="6"/>
  <c r="E5" i="6" s="1"/>
  <c r="B4" i="6"/>
  <c r="B3" i="6"/>
  <c r="B2" i="6"/>
  <c r="B1" i="6"/>
  <c r="K31" i="5"/>
  <c r="J31" i="5"/>
  <c r="I31" i="5"/>
  <c r="H31" i="5"/>
  <c r="G31" i="5"/>
  <c r="F31" i="5"/>
  <c r="K24" i="5"/>
  <c r="J24" i="5"/>
  <c r="I24" i="5"/>
  <c r="H24" i="5"/>
  <c r="G24" i="5"/>
  <c r="F24" i="5"/>
  <c r="K23" i="5"/>
  <c r="J23" i="5"/>
  <c r="I23" i="5"/>
  <c r="H23" i="5"/>
  <c r="G23" i="5"/>
  <c r="F23" i="5"/>
  <c r="K20" i="5"/>
  <c r="J20" i="5"/>
  <c r="I20" i="5"/>
  <c r="H20" i="5"/>
  <c r="G20" i="5"/>
  <c r="F20" i="5"/>
  <c r="G18" i="5"/>
  <c r="K17" i="5"/>
  <c r="K21" i="5" s="1"/>
  <c r="J17" i="5"/>
  <c r="J21" i="5" s="1"/>
  <c r="I17" i="5"/>
  <c r="I21" i="5" s="1"/>
  <c r="H17" i="5"/>
  <c r="H21" i="5" s="1"/>
  <c r="G17" i="5"/>
  <c r="G19" i="5" s="1"/>
  <c r="F17" i="5"/>
  <c r="F21" i="5" s="1"/>
  <c r="K15" i="5"/>
  <c r="J15" i="5"/>
  <c r="I15" i="5"/>
  <c r="H15" i="5"/>
  <c r="G15" i="5"/>
  <c r="F15" i="5"/>
  <c r="K14" i="5"/>
  <c r="J14" i="5"/>
  <c r="I14" i="5"/>
  <c r="H14" i="5"/>
  <c r="G14" i="5"/>
  <c r="F14" i="5"/>
  <c r="K10" i="5"/>
  <c r="J10" i="5"/>
  <c r="I10" i="5"/>
  <c r="H10" i="5"/>
  <c r="G10" i="5"/>
  <c r="F10" i="5"/>
  <c r="K9" i="5"/>
  <c r="J9" i="5"/>
  <c r="I9" i="5"/>
  <c r="H9" i="5"/>
  <c r="G9" i="5"/>
  <c r="F9" i="5"/>
  <c r="C7" i="5"/>
  <c r="C6" i="5"/>
  <c r="D6" i="5" s="1"/>
  <c r="K22" i="5" l="1"/>
  <c r="J22" i="5"/>
  <c r="J26" i="5" s="1"/>
  <c r="J19" i="5"/>
  <c r="J25" i="5"/>
  <c r="I19" i="5"/>
  <c r="H22" i="5"/>
  <c r="I25" i="5"/>
  <c r="H18" i="5"/>
  <c r="H26" i="5"/>
  <c r="I18" i="5"/>
  <c r="J18" i="5"/>
  <c r="I22" i="5"/>
  <c r="I26" i="5" s="1"/>
  <c r="C12" i="6"/>
  <c r="B14" i="6"/>
  <c r="K19" i="5"/>
  <c r="K25" i="5" s="1"/>
  <c r="K26" i="5"/>
  <c r="K18" i="5"/>
  <c r="G22" i="5"/>
  <c r="G26" i="5" s="1"/>
  <c r="D7" i="6"/>
  <c r="G25" i="5"/>
  <c r="F18" i="5"/>
  <c r="H19" i="5"/>
  <c r="H25" i="5" s="1"/>
  <c r="F22" i="5"/>
  <c r="F26" i="5" s="1"/>
  <c r="F19" i="5"/>
  <c r="F25" i="5" s="1"/>
  <c r="D6" i="6"/>
  <c r="G21" i="5"/>
  <c r="P33" i="4"/>
  <c r="P32" i="4"/>
  <c r="P31" i="4"/>
  <c r="P30" i="4"/>
  <c r="P29" i="4"/>
  <c r="P28" i="4"/>
  <c r="P23" i="4"/>
  <c r="P22" i="4"/>
  <c r="P21" i="4"/>
  <c r="P20" i="4"/>
  <c r="P19" i="4"/>
  <c r="P18" i="4"/>
  <c r="D10" i="4"/>
  <c r="D9" i="4"/>
  <c r="B14" i="4" s="1"/>
  <c r="D5" i="4"/>
  <c r="E5" i="4" s="1"/>
  <c r="B4" i="4"/>
  <c r="B3" i="4"/>
  <c r="B2" i="4"/>
  <c r="B1" i="4"/>
  <c r="K31" i="3"/>
  <c r="K23" i="3"/>
  <c r="J23" i="3"/>
  <c r="I23" i="3"/>
  <c r="H23" i="3"/>
  <c r="G23" i="3"/>
  <c r="F23" i="3"/>
  <c r="K17" i="3"/>
  <c r="K21" i="3" s="1"/>
  <c r="J17" i="3"/>
  <c r="J21" i="3" s="1"/>
  <c r="I17" i="3"/>
  <c r="I21" i="3" s="1"/>
  <c r="H17" i="3"/>
  <c r="H21" i="3" s="1"/>
  <c r="G17" i="3"/>
  <c r="G22" i="3" s="1"/>
  <c r="F17" i="3"/>
  <c r="F21" i="3" s="1"/>
  <c r="K24" i="3"/>
  <c r="J24" i="3"/>
  <c r="I24" i="3"/>
  <c r="H31" i="3"/>
  <c r="G31" i="3"/>
  <c r="F24" i="3"/>
  <c r="K15" i="3"/>
  <c r="J15" i="3"/>
  <c r="I15" i="3"/>
  <c r="H15" i="3"/>
  <c r="G15" i="3"/>
  <c r="F15" i="3"/>
  <c r="K14" i="3"/>
  <c r="J14" i="3"/>
  <c r="I14" i="3"/>
  <c r="H14" i="3"/>
  <c r="G14" i="3"/>
  <c r="F14" i="3"/>
  <c r="K10" i="3"/>
  <c r="J10" i="3"/>
  <c r="I10" i="3"/>
  <c r="H10" i="3"/>
  <c r="G10" i="3"/>
  <c r="F10" i="3"/>
  <c r="K9" i="3"/>
  <c r="J9" i="3"/>
  <c r="I9" i="3"/>
  <c r="H9" i="3"/>
  <c r="G9" i="3"/>
  <c r="F9" i="3"/>
  <c r="C7" i="3"/>
  <c r="C6" i="3"/>
  <c r="D6" i="3" s="1"/>
  <c r="P33" i="2"/>
  <c r="P32" i="2"/>
  <c r="P31" i="2"/>
  <c r="P30" i="2"/>
  <c r="P29" i="2"/>
  <c r="P28" i="2"/>
  <c r="P23" i="2"/>
  <c r="P22" i="2"/>
  <c r="P21" i="2"/>
  <c r="P20" i="2"/>
  <c r="P19" i="2"/>
  <c r="P18" i="2"/>
  <c r="K10" i="1"/>
  <c r="J10" i="1"/>
  <c r="I10" i="1"/>
  <c r="H10" i="1"/>
  <c r="G10" i="1"/>
  <c r="F10" i="1"/>
  <c r="K9" i="1"/>
  <c r="J9" i="1"/>
  <c r="I9" i="1"/>
  <c r="H9" i="1"/>
  <c r="G9" i="1"/>
  <c r="F9" i="1"/>
  <c r="B4" i="2"/>
  <c r="C7" i="1"/>
  <c r="I29" i="5" l="1"/>
  <c r="I30" i="5" s="1"/>
  <c r="J29" i="5"/>
  <c r="J30" i="5" s="1"/>
  <c r="J27" i="5"/>
  <c r="J28" i="5" s="1"/>
  <c r="I27" i="5"/>
  <c r="I28" i="5" s="1"/>
  <c r="K27" i="5"/>
  <c r="K28" i="5" s="1"/>
  <c r="K29" i="5"/>
  <c r="K30" i="5" s="1"/>
  <c r="G29" i="5"/>
  <c r="G32" i="5" s="1"/>
  <c r="G33" i="5" s="1"/>
  <c r="H29" i="5"/>
  <c r="H27" i="5"/>
  <c r="H28" i="5" s="1"/>
  <c r="G27" i="5"/>
  <c r="G28" i="5" s="1"/>
  <c r="F29" i="5"/>
  <c r="F27" i="5"/>
  <c r="F28" i="5" s="1"/>
  <c r="C12" i="4"/>
  <c r="I19" i="3"/>
  <c r="I25" i="3" s="1"/>
  <c r="I18" i="3"/>
  <c r="H22" i="3"/>
  <c r="I22" i="3"/>
  <c r="J22" i="3"/>
  <c r="I31" i="3"/>
  <c r="J18" i="3"/>
  <c r="K22" i="3"/>
  <c r="J31" i="3"/>
  <c r="J19" i="3"/>
  <c r="J25" i="3" s="1"/>
  <c r="K18" i="3"/>
  <c r="K19" i="3"/>
  <c r="K25" i="3" s="1"/>
  <c r="D7" i="4"/>
  <c r="H18" i="3"/>
  <c r="G21" i="3"/>
  <c r="G20" i="3"/>
  <c r="G26" i="3" s="1"/>
  <c r="G24" i="3"/>
  <c r="F19" i="3"/>
  <c r="F25" i="3" s="1"/>
  <c r="H20" i="3"/>
  <c r="H24" i="3"/>
  <c r="F31" i="3"/>
  <c r="D6" i="4"/>
  <c r="G19" i="3"/>
  <c r="G25" i="3" s="1"/>
  <c r="I20" i="3"/>
  <c r="F18" i="3"/>
  <c r="H19" i="3"/>
  <c r="H25" i="3" s="1"/>
  <c r="J20" i="3"/>
  <c r="F22" i="3"/>
  <c r="G18" i="3"/>
  <c r="K20" i="3"/>
  <c r="F20" i="3"/>
  <c r="B3" i="2"/>
  <c r="D10" i="2"/>
  <c r="D9" i="2"/>
  <c r="D5" i="2"/>
  <c r="E5" i="2" s="1"/>
  <c r="B2" i="2"/>
  <c r="C12" i="2" s="1"/>
  <c r="B1" i="2"/>
  <c r="C6" i="1"/>
  <c r="D6" i="1" s="1"/>
  <c r="K31" i="1"/>
  <c r="J31" i="1"/>
  <c r="I31" i="1"/>
  <c r="H31" i="1"/>
  <c r="G31" i="1"/>
  <c r="K24" i="1"/>
  <c r="J24" i="1"/>
  <c r="I24" i="1"/>
  <c r="H24" i="1"/>
  <c r="G24" i="1"/>
  <c r="K23" i="1"/>
  <c r="J23" i="1"/>
  <c r="I23" i="1"/>
  <c r="H23" i="1"/>
  <c r="G23" i="1"/>
  <c r="K20" i="1"/>
  <c r="J20" i="1"/>
  <c r="I20" i="1"/>
  <c r="H20" i="1"/>
  <c r="G20" i="1"/>
  <c r="K17" i="1"/>
  <c r="K22" i="1" s="1"/>
  <c r="J17" i="1"/>
  <c r="J19" i="1" s="1"/>
  <c r="I17" i="1"/>
  <c r="I19" i="1" s="1"/>
  <c r="H17" i="1"/>
  <c r="H21" i="1" s="1"/>
  <c r="G17" i="1"/>
  <c r="K15" i="1"/>
  <c r="J15" i="1"/>
  <c r="I15" i="1"/>
  <c r="H15" i="1"/>
  <c r="G15" i="1"/>
  <c r="K14" i="1"/>
  <c r="J14" i="1"/>
  <c r="I14" i="1"/>
  <c r="H14" i="1"/>
  <c r="G14" i="1"/>
  <c r="F17" i="1"/>
  <c r="F20" i="1"/>
  <c r="F15" i="1"/>
  <c r="F14" i="1"/>
  <c r="F31" i="1"/>
  <c r="F24" i="1"/>
  <c r="F23" i="1"/>
  <c r="I32" i="5" l="1"/>
  <c r="I33" i="5" s="1"/>
  <c r="H26" i="3"/>
  <c r="H29" i="3" s="1"/>
  <c r="F22" i="1"/>
  <c r="F26" i="1" s="1"/>
  <c r="J32" i="5"/>
  <c r="J33" i="5" s="1"/>
  <c r="G30" i="5"/>
  <c r="K32" i="5"/>
  <c r="K33" i="5" s="1"/>
  <c r="F32" i="5"/>
  <c r="F33" i="5" s="1"/>
  <c r="F30" i="5"/>
  <c r="H30" i="5"/>
  <c r="H32" i="5"/>
  <c r="H33" i="5" s="1"/>
  <c r="J26" i="3"/>
  <c r="J29" i="3" s="1"/>
  <c r="J32" i="3" s="1"/>
  <c r="J33" i="3" s="1"/>
  <c r="I26" i="3"/>
  <c r="I29" i="3" s="1"/>
  <c r="I32" i="3" s="1"/>
  <c r="I33" i="3" s="1"/>
  <c r="K26" i="3"/>
  <c r="K29" i="3" s="1"/>
  <c r="F26" i="3"/>
  <c r="F29" i="3" s="1"/>
  <c r="G27" i="3"/>
  <c r="G28" i="3" s="1"/>
  <c r="G29" i="3"/>
  <c r="D7" i="2"/>
  <c r="D6" i="2"/>
  <c r="B14" i="2"/>
  <c r="H18" i="1"/>
  <c r="J18" i="1"/>
  <c r="J21" i="1"/>
  <c r="J25" i="1" s="1"/>
  <c r="G22" i="1"/>
  <c r="G26" i="1" s="1"/>
  <c r="F19" i="1"/>
  <c r="F18" i="1"/>
  <c r="K18" i="1"/>
  <c r="K21" i="1"/>
  <c r="K19" i="1"/>
  <c r="I18" i="1"/>
  <c r="I21" i="1"/>
  <c r="I25" i="1" s="1"/>
  <c r="K26" i="1"/>
  <c r="G19" i="1"/>
  <c r="H22" i="1"/>
  <c r="H26" i="1" s="1"/>
  <c r="H19" i="1"/>
  <c r="H25" i="1" s="1"/>
  <c r="I22" i="1"/>
  <c r="I26" i="1" s="1"/>
  <c r="G21" i="1"/>
  <c r="J22" i="1"/>
  <c r="J26" i="1" s="1"/>
  <c r="G18" i="1"/>
  <c r="F21" i="1"/>
  <c r="H27" i="3" l="1"/>
  <c r="H28" i="3" s="1"/>
  <c r="F27" i="3"/>
  <c r="F28" i="3" s="1"/>
  <c r="J27" i="3"/>
  <c r="J28" i="3" s="1"/>
  <c r="K32" i="3"/>
  <c r="K33" i="3" s="1"/>
  <c r="K30" i="3"/>
  <c r="K27" i="3"/>
  <c r="K28" i="3" s="1"/>
  <c r="I30" i="3"/>
  <c r="J30" i="3"/>
  <c r="I27" i="3"/>
  <c r="I28" i="3" s="1"/>
  <c r="H30" i="3"/>
  <c r="H32" i="3"/>
  <c r="H33" i="3" s="1"/>
  <c r="F32" i="3"/>
  <c r="F33" i="3" s="1"/>
  <c r="F30" i="3"/>
  <c r="G30" i="3"/>
  <c r="G32" i="3"/>
  <c r="G33" i="3" s="1"/>
  <c r="K25" i="1"/>
  <c r="K27" i="1" s="1"/>
  <c r="K28" i="1" s="1"/>
  <c r="I29" i="1"/>
  <c r="I30" i="1" s="1"/>
  <c r="F25" i="1"/>
  <c r="F27" i="1" s="1"/>
  <c r="F28" i="1" s="1"/>
  <c r="J29" i="1"/>
  <c r="J30" i="1" s="1"/>
  <c r="I27" i="1"/>
  <c r="I28" i="1" s="1"/>
  <c r="H29" i="1"/>
  <c r="H30" i="1" s="1"/>
  <c r="H27" i="1"/>
  <c r="H28" i="1" s="1"/>
  <c r="G25" i="1"/>
  <c r="J27" i="1"/>
  <c r="J28" i="1" s="1"/>
  <c r="K29" i="1" l="1"/>
  <c r="K32" i="1" s="1"/>
  <c r="K33" i="1" s="1"/>
  <c r="H32" i="1"/>
  <c r="H33" i="1" s="1"/>
  <c r="J32" i="1"/>
  <c r="J33" i="1" s="1"/>
  <c r="I32" i="1"/>
  <c r="I33" i="1" s="1"/>
  <c r="F29" i="1"/>
  <c r="G29" i="1"/>
  <c r="G27" i="1"/>
  <c r="G28" i="1" s="1"/>
  <c r="K30" i="1" l="1"/>
  <c r="F30" i="1"/>
  <c r="F32" i="1"/>
  <c r="F33" i="1" s="1"/>
  <c r="G30" i="1"/>
  <c r="G32" i="1"/>
  <c r="G33" i="1" s="1"/>
</calcChain>
</file>

<file path=xl/sharedStrings.xml><?xml version="1.0" encoding="utf-8"?>
<sst xmlns="http://schemas.openxmlformats.org/spreadsheetml/2006/main" count="1142" uniqueCount="104">
  <si>
    <t>Group 1</t>
  </si>
  <si>
    <t>QEX</t>
  </si>
  <si>
    <t>qFPN</t>
  </si>
  <si>
    <t>qAVAILO</t>
  </si>
  <si>
    <t>PBO dec</t>
  </si>
  <si>
    <t>PBO inc</t>
  </si>
  <si>
    <t>QBIAS</t>
  </si>
  <si>
    <t>QAOBIAS</t>
  </si>
  <si>
    <t>QABBIAS</t>
  </si>
  <si>
    <t>qCR</t>
  </si>
  <si>
    <t>QM</t>
  </si>
  <si>
    <t>QUNDEL</t>
  </si>
  <si>
    <t>QAOUNDEL</t>
  </si>
  <si>
    <t>QABUNDEL</t>
  </si>
  <si>
    <t>CIMB</t>
  </si>
  <si>
    <t>Dec Q Available</t>
  </si>
  <si>
    <t>Inc Q Available</t>
  </si>
  <si>
    <t>qD</t>
  </si>
  <si>
    <t>CPREMIUM</t>
  </si>
  <si>
    <t>CDISCOUNT</t>
  </si>
  <si>
    <t>PEX</t>
  </si>
  <si>
    <t>PIMB</t>
  </si>
  <si>
    <t>Location</t>
  </si>
  <si>
    <t>Dublin</t>
  </si>
  <si>
    <t>Cost of running</t>
  </si>
  <si>
    <t>Running Cost / MW</t>
  </si>
  <si>
    <t>QAO</t>
  </si>
  <si>
    <t>QAB</t>
  </si>
  <si>
    <t>qMSG</t>
  </si>
  <si>
    <t>FPN no. of Units in Dublin</t>
  </si>
  <si>
    <t>Group 2</t>
  </si>
  <si>
    <t>Group 3</t>
  </si>
  <si>
    <t>Group 4</t>
  </si>
  <si>
    <t>Group 5</t>
  </si>
  <si>
    <t>Group 6</t>
  </si>
  <si>
    <t>Cork</t>
  </si>
  <si>
    <t>Galway</t>
  </si>
  <si>
    <t>Net BM Settlement</t>
  </si>
  <si>
    <t>Net Market Settlement</t>
  </si>
  <si>
    <t>Net Market Settlement / MW</t>
  </si>
  <si>
    <t>Net BM Settlement / MW</t>
  </si>
  <si>
    <t>Net Market Settlement - Cost of running</t>
  </si>
  <si>
    <t>(Net Market Settlement - Cost of running) / MW</t>
  </si>
  <si>
    <t>Legend</t>
  </si>
  <si>
    <t>SO/MO Input</t>
  </si>
  <si>
    <t>Group Input</t>
  </si>
  <si>
    <t>Belfast</t>
  </si>
  <si>
    <t>Scenario Input</t>
  </si>
  <si>
    <t>Calculation</t>
  </si>
  <si>
    <t>Primary Result</t>
  </si>
  <si>
    <t>Demand</t>
  </si>
  <si>
    <t>Wind</t>
  </si>
  <si>
    <t>Net FPNs</t>
  </si>
  <si>
    <t>Merit Order of Inc Prices</t>
  </si>
  <si>
    <t>Ex-Ante Cleared Demand</t>
  </si>
  <si>
    <t>Ex-Ante Cleared Wind</t>
  </si>
  <si>
    <t>Ex-Ante Cleared Conventional</t>
  </si>
  <si>
    <t>Forecast NIV</t>
  </si>
  <si>
    <t>Forecast Demand</t>
  </si>
  <si>
    <t>Forecast Wind</t>
  </si>
  <si>
    <t>Merit Order of Dec Prices</t>
  </si>
  <si>
    <t>Volume of energy incs needed</t>
  </si>
  <si>
    <t>Volume of energy decs needed</t>
  </si>
  <si>
    <t>Volume of incs taken</t>
  </si>
  <si>
    <t>Volume of decs taken</t>
  </si>
  <si>
    <t>Inc Taken</t>
  </si>
  <si>
    <t>Dec Taken</t>
  </si>
  <si>
    <t>Flag?</t>
  </si>
  <si>
    <t>qD resulting</t>
  </si>
  <si>
    <t>To paste qD</t>
  </si>
  <si>
    <t>QNIV</t>
  </si>
  <si>
    <t>Forced Outage</t>
  </si>
  <si>
    <t>Group</t>
  </si>
  <si>
    <t>Total Generation</t>
  </si>
  <si>
    <t>Data for Group</t>
  </si>
  <si>
    <t>None</t>
  </si>
  <si>
    <t>Location Requirement</t>
  </si>
  <si>
    <t>Other Info</t>
  </si>
  <si>
    <t>1 Unit in Dublin</t>
  </si>
  <si>
    <t>Lightning Storm</t>
  </si>
  <si>
    <t>Ex-Ante Price</t>
  </si>
  <si>
    <t>Ex-Ante Quantity (QEX)</t>
  </si>
  <si>
    <t>Ex-Ante Cash Flow</t>
  </si>
  <si>
    <t>Units</t>
  </si>
  <si>
    <t>MW</t>
  </si>
  <si>
    <t>MWh</t>
  </si>
  <si>
    <t>Registered Capacity Quantity (qCR)</t>
  </si>
  <si>
    <t>Value</t>
  </si>
  <si>
    <t>€/MWh or £/MWh</t>
  </si>
  <si>
    <t>€ or £</t>
  </si>
  <si>
    <t>€/MW or £/MW</t>
  </si>
  <si>
    <t>Forecast Net Imbalance Volume Quantity (QNIV)</t>
  </si>
  <si>
    <t>Minimum Stable Generation Quantity (qMSG)</t>
  </si>
  <si>
    <t>Final Physical Notification Quantity (qFPN)</t>
  </si>
  <si>
    <t>Running Cost</t>
  </si>
  <si>
    <t>Bid Offer Price for incs (PBO)</t>
  </si>
  <si>
    <t>Bid Offer Price for decs (PBO)</t>
  </si>
  <si>
    <t>Net Ex-Ante Settlement</t>
  </si>
  <si>
    <t>If showing screen before running game, anonymise the following cells by colouring the text the same as the cell</t>
  </si>
  <si>
    <t>Anonymise</t>
  </si>
  <si>
    <t>Scenario Dec</t>
  </si>
  <si>
    <t>Scenario Inc</t>
  </si>
  <si>
    <t>Scenario System</t>
  </si>
  <si>
    <r>
      <rPr>
        <b/>
        <sz val="10"/>
        <color theme="1"/>
        <rFont val="Arial"/>
        <family val="2"/>
      </rPr>
      <t>DOCUMENT DISCLAIMER</t>
    </r>
    <r>
      <rPr>
        <sz val="11"/>
        <color theme="1"/>
        <rFont val="Calibri"/>
        <family val="2"/>
        <scheme val="minor"/>
      </rPr>
      <t xml:space="preserve">
Every care and precaution is taken to ensure the accuracy of the information provided herein but such information is provided without warranties express, implied or otherwise howsoever arising and EirGrid plc and SONI Limited to the fullest extent permitted by law shall not be liable for any inaccuracies, errors, omissions or misleading information contained herein.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</si>
</sst>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 #,##0.00_-;\-* #,##0.00_-;_-* &quot;-&quot;??_-;_-@_-"/>
  </numFmts>
  <fonts count="12" x14ac:knownFonts="1">
    <font>
      <sz val="11"/>
      <color theme="1"/>
      <name val="Calibri"/>
      <family val="2"/>
      <scheme val="minor"/>
    </font>
    <font>
      <sz val="11"/>
      <color rgb="FF00B050"/>
      <name val="Calibri"/>
      <family val="2"/>
      <scheme val="minor"/>
    </font>
    <font>
      <sz val="11"/>
      <color rgb="FFFF0000"/>
      <name val="Calibri"/>
      <family val="2"/>
      <scheme val="minor"/>
    </font>
    <font>
      <b/>
      <sz val="11"/>
      <color theme="1"/>
      <name val="Calibri"/>
      <family val="2"/>
      <scheme val="minor"/>
    </font>
    <font>
      <sz val="11"/>
      <color theme="8"/>
      <name val="Calibri"/>
      <family val="2"/>
      <scheme val="minor"/>
    </font>
    <font>
      <sz val="11"/>
      <color theme="0" tint="-0.14999847407452621"/>
      <name val="Calibri"/>
      <family val="2"/>
      <scheme val="minor"/>
    </font>
    <font>
      <sz val="11"/>
      <color rgb="FF00B0F0"/>
      <name val="Calibri"/>
      <family val="2"/>
      <scheme val="minor"/>
    </font>
    <font>
      <sz val="1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9" fillId="0" borderId="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11" fillId="0" borderId="0"/>
    <xf numFmtId="0" fontId="11" fillId="0" borderId="0"/>
    <xf numFmtId="0" fontId="11" fillId="0" borderId="0"/>
    <xf numFmtId="0" fontId="9"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25">
    <xf numFmtId="0" fontId="0" fillId="0" borderId="0" xfId="0"/>
    <xf numFmtId="0" fontId="0" fillId="2" borderId="0" xfId="0" applyFill="1"/>
    <xf numFmtId="0" fontId="0" fillId="4" borderId="0" xfId="0" applyFill="1"/>
    <xf numFmtId="0" fontId="0" fillId="5" borderId="0" xfId="0" applyFill="1"/>
    <xf numFmtId="0" fontId="0" fillId="6" borderId="0" xfId="0" applyFill="1"/>
    <xf numFmtId="0" fontId="1" fillId="3" borderId="0" xfId="0" applyFont="1" applyFill="1"/>
    <xf numFmtId="0" fontId="2" fillId="0" borderId="0" xfId="0" applyFont="1"/>
    <xf numFmtId="0" fontId="0" fillId="0" borderId="0" xfId="0" applyFill="1"/>
    <xf numFmtId="0" fontId="3" fillId="0" borderId="0" xfId="0" applyFont="1"/>
    <xf numFmtId="0" fontId="3" fillId="0" borderId="1" xfId="0" applyFont="1" applyBorder="1"/>
    <xf numFmtId="0" fontId="0" fillId="0" borderId="1" xfId="0" applyBorder="1"/>
    <xf numFmtId="0" fontId="3" fillId="0" borderId="1" xfId="0" applyFont="1" applyFill="1" applyBorder="1"/>
    <xf numFmtId="0" fontId="0" fillId="0" borderId="1" xfId="0" applyFill="1" applyBorder="1"/>
    <xf numFmtId="0" fontId="4" fillId="5" borderId="0" xfId="0" applyFont="1" applyFill="1"/>
    <xf numFmtId="0" fontId="5" fillId="4" borderId="0" xfId="0" applyFont="1" applyFill="1"/>
    <xf numFmtId="0" fontId="6" fillId="5" borderId="0" xfId="0" applyFont="1" applyFill="1"/>
    <xf numFmtId="0" fontId="7" fillId="5" borderId="0" xfId="0" applyFont="1" applyFill="1"/>
    <xf numFmtId="0" fontId="0" fillId="0" borderId="0" xfId="0" applyFill="1" applyBorder="1"/>
    <xf numFmtId="0" fontId="7" fillId="6" borderId="0" xfId="0" applyFont="1" applyFill="1"/>
    <xf numFmtId="0" fontId="7" fillId="2" borderId="0" xfId="0" applyFont="1" applyFill="1"/>
    <xf numFmtId="0" fontId="7" fillId="4" borderId="0" xfId="0" applyFont="1" applyFill="1"/>
    <xf numFmtId="0" fontId="7" fillId="3" borderId="0" xfId="0" applyFont="1" applyFill="1"/>
    <xf numFmtId="0" fontId="7" fillId="0" borderId="0" xfId="0" applyFont="1"/>
    <xf numFmtId="0" fontId="9" fillId="0" borderId="0" xfId="1" applyAlignment="1">
      <alignment wrapText="1"/>
    </xf>
    <xf numFmtId="0" fontId="9" fillId="0" borderId="0" xfId="1"/>
  </cellXfs>
  <cellStyles count="22">
    <cellStyle name="Comma 2" xfId="2"/>
    <cellStyle name="Comma 3" xfId="3"/>
    <cellStyle name="Comma 4" xfId="4"/>
    <cellStyle name="Comma 5" xfId="5"/>
    <cellStyle name="Currency 2" xfId="6"/>
    <cellStyle name="Currency 2 2" xfId="7"/>
    <cellStyle name="Currency 2 3" xfId="8"/>
    <cellStyle name="Normal" xfId="0" builtinId="0"/>
    <cellStyle name="Normal 2" xfId="1"/>
    <cellStyle name="Normal 2 2" xfId="9"/>
    <cellStyle name="Normal 2 3" xfId="10"/>
    <cellStyle name="Normal 3" xfId="11"/>
    <cellStyle name="Normal 4" xfId="12"/>
    <cellStyle name="Normal 5" xfId="13"/>
    <cellStyle name="Normal 6" xfId="14"/>
    <cellStyle name="Normal 7" xfId="15"/>
    <cellStyle name="Normal 8" xfId="16"/>
    <cellStyle name="Normal 9" xfId="17"/>
    <cellStyle name="Percent 2" xfId="18"/>
    <cellStyle name="Percent 3" xfId="19"/>
    <cellStyle name="Percent 4" xfId="20"/>
    <cellStyle name="Percent 5"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2.75" x14ac:dyDescent="0.2"/>
  <cols>
    <col min="1" max="1" width="79.140625" style="24" customWidth="1"/>
    <col min="2" max="16384" width="9.140625" style="24"/>
  </cols>
  <sheetData>
    <row r="1" spans="1:1" ht="90" x14ac:dyDescent="0.25">
      <c r="A1" s="23" t="s">
        <v>103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1"/>
  <sheetViews>
    <sheetView zoomScaleNormal="100" workbookViewId="0"/>
  </sheetViews>
  <sheetFormatPr defaultRowHeight="15" x14ac:dyDescent="0.25"/>
  <cols>
    <col min="1" max="1" width="31.140625" bestFit="1" customWidth="1"/>
    <col min="3" max="3" width="19.28515625" customWidth="1"/>
    <col min="14" max="14" width="10" customWidth="1"/>
  </cols>
  <sheetData>
    <row r="1" spans="1:5" x14ac:dyDescent="0.25">
      <c r="A1" t="s">
        <v>50</v>
      </c>
      <c r="B1">
        <f>'Scenario System'!C3</f>
        <v>-2000</v>
      </c>
    </row>
    <row r="2" spans="1:5" x14ac:dyDescent="0.25">
      <c r="A2" t="s">
        <v>51</v>
      </c>
      <c r="B2">
        <f>'Scenario System'!C5</f>
        <v>800</v>
      </c>
    </row>
    <row r="3" spans="1:5" x14ac:dyDescent="0.25">
      <c r="A3" t="s">
        <v>52</v>
      </c>
      <c r="B3">
        <f>SUM(H18:H23)</f>
        <v>0</v>
      </c>
    </row>
    <row r="4" spans="1:5" x14ac:dyDescent="0.25">
      <c r="A4" t="s">
        <v>71</v>
      </c>
      <c r="B4">
        <f>-SUMIFS(H18:H23,G18:G23,0)</f>
        <v>0</v>
      </c>
    </row>
    <row r="5" spans="1:5" x14ac:dyDescent="0.25">
      <c r="A5" t="s">
        <v>29</v>
      </c>
      <c r="D5">
        <f>COUNTIFS(B18:B23,"Dublin",H18:H23,"&lt;&gt;0")</f>
        <v>0</v>
      </c>
      <c r="E5" t="str">
        <f>IF(D5&lt;1,"Need action to bring unit on in Dublin","Ok")</f>
        <v>Need action to bring unit on in Dublin</v>
      </c>
    </row>
    <row r="6" spans="1:5" x14ac:dyDescent="0.25">
      <c r="A6" t="s">
        <v>61</v>
      </c>
      <c r="D6">
        <f>-MIN((B3+B2)+B1+D9+D10+B4,0)</f>
        <v>1200</v>
      </c>
    </row>
    <row r="7" spans="1:5" x14ac:dyDescent="0.25">
      <c r="A7" t="s">
        <v>62</v>
      </c>
      <c r="D7">
        <f>-MAX((B3+B2)+B1-D9-D10+B4,0)</f>
        <v>0</v>
      </c>
    </row>
    <row r="9" spans="1:5" x14ac:dyDescent="0.25">
      <c r="A9" t="s">
        <v>63</v>
      </c>
      <c r="D9">
        <f>SUM(N18:N23)</f>
        <v>0</v>
      </c>
    </row>
    <row r="10" spans="1:5" x14ac:dyDescent="0.25">
      <c r="A10" t="s">
        <v>64</v>
      </c>
      <c r="D10">
        <f>SUM(N28:N33)</f>
        <v>0</v>
      </c>
    </row>
    <row r="12" spans="1:5" x14ac:dyDescent="0.25">
      <c r="A12" t="s">
        <v>73</v>
      </c>
      <c r="C12">
        <f>B2+SUM(P18:P23)</f>
        <v>800</v>
      </c>
    </row>
    <row r="14" spans="1:5" x14ac:dyDescent="0.25">
      <c r="A14" t="s">
        <v>70</v>
      </c>
      <c r="B14">
        <f>SUM(D9:D10)</f>
        <v>0</v>
      </c>
    </row>
    <row r="16" spans="1:5" ht="14.65" x14ac:dyDescent="0.3">
      <c r="A16" t="s">
        <v>53</v>
      </c>
    </row>
    <row r="17" spans="1:16" ht="14.65" x14ac:dyDescent="0.3">
      <c r="A17" t="s">
        <v>72</v>
      </c>
      <c r="N17" t="s">
        <v>65</v>
      </c>
      <c r="O17" t="s">
        <v>67</v>
      </c>
      <c r="P17" t="s">
        <v>68</v>
      </c>
    </row>
    <row r="18" spans="1:16" x14ac:dyDescent="0.25">
      <c r="A18" t="s">
        <v>0</v>
      </c>
      <c r="B18" s="3"/>
      <c r="C18" s="15"/>
      <c r="D18" s="3"/>
      <c r="E18" s="3"/>
      <c r="F18" s="15"/>
      <c r="G18" s="4"/>
      <c r="H18" s="1"/>
      <c r="I18" s="14"/>
      <c r="J18" s="14"/>
      <c r="K18" s="1"/>
      <c r="L18" s="1"/>
      <c r="N18" s="4"/>
      <c r="O18" s="4"/>
      <c r="P18" s="2">
        <f>MIN(N18+H18,G18)</f>
        <v>0</v>
      </c>
    </row>
    <row r="19" spans="1:16" x14ac:dyDescent="0.25">
      <c r="A19" t="s">
        <v>30</v>
      </c>
      <c r="B19" s="3"/>
      <c r="C19" s="15"/>
      <c r="D19" s="3"/>
      <c r="E19" s="3"/>
      <c r="F19" s="15"/>
      <c r="G19" s="4"/>
      <c r="H19" s="1"/>
      <c r="I19" s="14"/>
      <c r="J19" s="14"/>
      <c r="K19" s="1"/>
      <c r="L19" s="1"/>
      <c r="N19" s="4"/>
      <c r="O19" s="4"/>
      <c r="P19" s="2">
        <f t="shared" ref="P19:P23" si="0">MIN(N19+H19,G19)</f>
        <v>0</v>
      </c>
    </row>
    <row r="20" spans="1:16" x14ac:dyDescent="0.25">
      <c r="A20" t="s">
        <v>31</v>
      </c>
      <c r="B20" s="3"/>
      <c r="C20" s="15"/>
      <c r="D20" s="3"/>
      <c r="E20" s="3"/>
      <c r="F20" s="15"/>
      <c r="G20" s="4"/>
      <c r="H20" s="1"/>
      <c r="I20" s="14"/>
      <c r="J20" s="14"/>
      <c r="K20" s="1"/>
      <c r="L20" s="1"/>
      <c r="N20" s="4"/>
      <c r="O20" s="4"/>
      <c r="P20" s="2">
        <f t="shared" si="0"/>
        <v>0</v>
      </c>
    </row>
    <row r="21" spans="1:16" x14ac:dyDescent="0.25">
      <c r="A21" t="s">
        <v>32</v>
      </c>
      <c r="B21" s="3"/>
      <c r="C21" s="15"/>
      <c r="D21" s="3"/>
      <c r="E21" s="3"/>
      <c r="F21" s="15"/>
      <c r="G21" s="4"/>
      <c r="H21" s="1"/>
      <c r="I21" s="14"/>
      <c r="J21" s="14"/>
      <c r="K21" s="1"/>
      <c r="L21" s="1"/>
      <c r="N21" s="4"/>
      <c r="O21" s="4"/>
      <c r="P21" s="2">
        <f t="shared" si="0"/>
        <v>0</v>
      </c>
    </row>
    <row r="22" spans="1:16" x14ac:dyDescent="0.25">
      <c r="A22" t="s">
        <v>33</v>
      </c>
      <c r="B22" s="3"/>
      <c r="C22" s="15"/>
      <c r="D22" s="3"/>
      <c r="E22" s="3"/>
      <c r="F22" s="15"/>
      <c r="G22" s="4"/>
      <c r="H22" s="1"/>
      <c r="I22" s="14"/>
      <c r="J22" s="14"/>
      <c r="K22" s="1"/>
      <c r="L22" s="1"/>
      <c r="N22" s="4"/>
      <c r="O22" s="4"/>
      <c r="P22" s="2">
        <f t="shared" si="0"/>
        <v>0</v>
      </c>
    </row>
    <row r="23" spans="1:16" x14ac:dyDescent="0.25">
      <c r="A23" t="s">
        <v>34</v>
      </c>
      <c r="B23" s="3"/>
      <c r="C23" s="15"/>
      <c r="D23" s="3"/>
      <c r="E23" s="3"/>
      <c r="F23" s="15"/>
      <c r="G23" s="4"/>
      <c r="H23" s="1"/>
      <c r="I23" s="14"/>
      <c r="J23" s="14"/>
      <c r="K23" s="1"/>
      <c r="L23" s="1"/>
      <c r="N23" s="4"/>
      <c r="O23" s="4"/>
      <c r="P23" s="2">
        <f t="shared" si="0"/>
        <v>0</v>
      </c>
    </row>
    <row r="26" spans="1:16" x14ac:dyDescent="0.25">
      <c r="A26" t="s">
        <v>60</v>
      </c>
    </row>
    <row r="27" spans="1:16" x14ac:dyDescent="0.25">
      <c r="A27" t="s">
        <v>72</v>
      </c>
      <c r="B27" t="s">
        <v>22</v>
      </c>
      <c r="C27" t="s">
        <v>25</v>
      </c>
      <c r="D27" t="s">
        <v>9</v>
      </c>
      <c r="E27" t="s">
        <v>28</v>
      </c>
      <c r="F27" t="s">
        <v>1</v>
      </c>
      <c r="G27" t="s">
        <v>3</v>
      </c>
      <c r="H27" t="s">
        <v>2</v>
      </c>
      <c r="I27" t="s">
        <v>16</v>
      </c>
      <c r="J27" t="s">
        <v>15</v>
      </c>
      <c r="K27" t="s">
        <v>5</v>
      </c>
      <c r="L27" t="s">
        <v>4</v>
      </c>
      <c r="N27" t="s">
        <v>66</v>
      </c>
      <c r="O27" t="s">
        <v>67</v>
      </c>
      <c r="P27" t="s">
        <v>68</v>
      </c>
    </row>
    <row r="28" spans="1:16" x14ac:dyDescent="0.25">
      <c r="A28" t="s">
        <v>0</v>
      </c>
      <c r="B28" s="3"/>
      <c r="C28" s="15"/>
      <c r="D28" s="3"/>
      <c r="E28" s="3"/>
      <c r="F28" s="3"/>
      <c r="G28" s="4"/>
      <c r="H28" s="1"/>
      <c r="I28" s="2"/>
      <c r="J28" s="2"/>
      <c r="K28" s="1"/>
      <c r="L28" s="1"/>
      <c r="N28" s="4"/>
      <c r="O28" s="4"/>
      <c r="P28" s="2">
        <f t="shared" ref="P28:P33" si="1">MIN(N28+H28,G28)</f>
        <v>0</v>
      </c>
    </row>
    <row r="29" spans="1:16" x14ac:dyDescent="0.25">
      <c r="A29" t="s">
        <v>30</v>
      </c>
      <c r="B29" s="3"/>
      <c r="C29" s="15"/>
      <c r="D29" s="3"/>
      <c r="E29" s="3"/>
      <c r="F29" s="3"/>
      <c r="G29" s="4"/>
      <c r="H29" s="1"/>
      <c r="I29" s="2"/>
      <c r="J29" s="2"/>
      <c r="K29" s="1"/>
      <c r="L29" s="1"/>
      <c r="N29" s="4"/>
      <c r="O29" s="4"/>
      <c r="P29" s="2">
        <f t="shared" si="1"/>
        <v>0</v>
      </c>
    </row>
    <row r="30" spans="1:16" x14ac:dyDescent="0.25">
      <c r="A30" t="s">
        <v>31</v>
      </c>
      <c r="B30" s="3"/>
      <c r="C30" s="15"/>
      <c r="D30" s="3"/>
      <c r="E30" s="3"/>
      <c r="F30" s="3"/>
      <c r="G30" s="4"/>
      <c r="H30" s="1"/>
      <c r="I30" s="2"/>
      <c r="J30" s="2"/>
      <c r="K30" s="1"/>
      <c r="L30" s="1"/>
      <c r="N30" s="4"/>
      <c r="O30" s="4"/>
      <c r="P30" s="2">
        <f t="shared" si="1"/>
        <v>0</v>
      </c>
    </row>
    <row r="31" spans="1:16" x14ac:dyDescent="0.25">
      <c r="A31" t="s">
        <v>32</v>
      </c>
      <c r="B31" s="3"/>
      <c r="C31" s="15"/>
      <c r="D31" s="3"/>
      <c r="E31" s="3"/>
      <c r="F31" s="3"/>
      <c r="G31" s="4"/>
      <c r="H31" s="1"/>
      <c r="I31" s="2"/>
      <c r="J31" s="2"/>
      <c r="K31" s="1"/>
      <c r="L31" s="1"/>
      <c r="N31" s="4"/>
      <c r="O31" s="4"/>
      <c r="P31" s="2">
        <f t="shared" si="1"/>
        <v>0</v>
      </c>
    </row>
    <row r="32" spans="1:16" x14ac:dyDescent="0.25">
      <c r="A32" t="s">
        <v>33</v>
      </c>
      <c r="B32" s="3"/>
      <c r="C32" s="15"/>
      <c r="D32" s="3"/>
      <c r="E32" s="3"/>
      <c r="F32" s="3"/>
      <c r="G32" s="4"/>
      <c r="H32" s="1"/>
      <c r="I32" s="2"/>
      <c r="J32" s="2"/>
      <c r="K32" s="1"/>
      <c r="L32" s="1"/>
      <c r="N32" s="4"/>
      <c r="O32" s="4"/>
      <c r="P32" s="2">
        <f t="shared" si="1"/>
        <v>0</v>
      </c>
    </row>
    <row r="33" spans="1:16" x14ac:dyDescent="0.25">
      <c r="A33" t="s">
        <v>34</v>
      </c>
      <c r="B33" s="3"/>
      <c r="C33" s="15"/>
      <c r="D33" s="3"/>
      <c r="E33" s="3"/>
      <c r="F33" s="3"/>
      <c r="G33" s="4"/>
      <c r="H33" s="1"/>
      <c r="I33" s="2"/>
      <c r="J33" s="2"/>
      <c r="K33" s="1"/>
      <c r="L33" s="1"/>
      <c r="N33" s="4"/>
      <c r="O33" s="4"/>
      <c r="P33" s="2">
        <f t="shared" si="1"/>
        <v>0</v>
      </c>
    </row>
    <row r="35" spans="1:16" x14ac:dyDescent="0.25">
      <c r="A35" t="s">
        <v>69</v>
      </c>
    </row>
    <row r="36" spans="1:16" x14ac:dyDescent="0.25">
      <c r="A36" t="s">
        <v>0</v>
      </c>
      <c r="B36" s="4"/>
    </row>
    <row r="37" spans="1:16" x14ac:dyDescent="0.25">
      <c r="A37" t="s">
        <v>30</v>
      </c>
      <c r="B37" s="4"/>
    </row>
    <row r="38" spans="1:16" x14ac:dyDescent="0.25">
      <c r="A38" t="s">
        <v>31</v>
      </c>
      <c r="B38" s="4"/>
    </row>
    <row r="39" spans="1:16" x14ac:dyDescent="0.25">
      <c r="A39" t="s">
        <v>32</v>
      </c>
      <c r="B39" s="4"/>
    </row>
    <row r="40" spans="1:16" x14ac:dyDescent="0.25">
      <c r="A40" t="s">
        <v>33</v>
      </c>
      <c r="B40" s="4"/>
    </row>
    <row r="41" spans="1:16" x14ac:dyDescent="0.25">
      <c r="A41" t="s">
        <v>34</v>
      </c>
      <c r="B41" s="4"/>
    </row>
  </sheetData>
  <sortState ref="A18:L23">
    <sortCondition ref="K18:K2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146"/>
  <sheetViews>
    <sheetView workbookViewId="0"/>
  </sheetViews>
  <sheetFormatPr defaultRowHeight="15" x14ac:dyDescent="0.25"/>
  <cols>
    <col min="1" max="1" width="45" bestFit="1" customWidth="1"/>
    <col min="2" max="2" width="12" bestFit="1" customWidth="1"/>
    <col min="3" max="3" width="17" bestFit="1" customWidth="1"/>
    <col min="4" max="4" width="26.5703125" bestFit="1" customWidth="1"/>
    <col min="5" max="5" width="12" bestFit="1" customWidth="1"/>
    <col min="7" max="7" width="26.5703125" bestFit="1" customWidth="1"/>
    <col min="8" max="8" width="7.85546875" bestFit="1" customWidth="1"/>
    <col min="10" max="10" width="26.5703125" bestFit="1" customWidth="1"/>
    <col min="11" max="11" width="12" bestFit="1" customWidth="1"/>
    <col min="13" max="13" width="26.5703125" bestFit="1" customWidth="1"/>
    <col min="14" max="14" width="12" bestFit="1" customWidth="1"/>
    <col min="16" max="16" width="26.5703125" bestFit="1" customWidth="1"/>
    <col min="17" max="17" width="7.85546875" bestFit="1" customWidth="1"/>
    <col min="31" max="31" width="24.7109375" customWidth="1"/>
    <col min="32" max="32" width="26.5703125" bestFit="1" customWidth="1"/>
    <col min="33" max="33" width="7.85546875" bestFit="1" customWidth="1"/>
    <col min="34" max="34" width="12" bestFit="1" customWidth="1"/>
    <col min="35" max="35" width="7.85546875" bestFit="1" customWidth="1"/>
    <col min="36" max="37" width="12" bestFit="1" customWidth="1"/>
    <col min="38" max="38" width="7.85546875" bestFit="1" customWidth="1"/>
  </cols>
  <sheetData>
    <row r="1" spans="1:3" x14ac:dyDescent="0.25">
      <c r="A1" s="9" t="s">
        <v>101</v>
      </c>
      <c r="B1" s="9" t="s">
        <v>87</v>
      </c>
      <c r="C1" s="9" t="s">
        <v>83</v>
      </c>
    </row>
    <row r="2" spans="1:3" x14ac:dyDescent="0.25">
      <c r="A2" s="12" t="s">
        <v>54</v>
      </c>
      <c r="B2" s="12">
        <v>-1800</v>
      </c>
      <c r="C2" s="12" t="s">
        <v>84</v>
      </c>
    </row>
    <row r="3" spans="1:3" x14ac:dyDescent="0.25">
      <c r="A3" s="12" t="s">
        <v>55</v>
      </c>
      <c r="B3" s="10">
        <v>400</v>
      </c>
      <c r="C3" s="12" t="s">
        <v>84</v>
      </c>
    </row>
    <row r="4" spans="1:3" x14ac:dyDescent="0.25">
      <c r="A4" s="12" t="s">
        <v>58</v>
      </c>
      <c r="B4" s="12">
        <v>-2000</v>
      </c>
      <c r="C4" s="12" t="s">
        <v>84</v>
      </c>
    </row>
    <row r="5" spans="1:3" x14ac:dyDescent="0.25">
      <c r="A5" s="12" t="s">
        <v>59</v>
      </c>
      <c r="B5" s="12">
        <v>300</v>
      </c>
      <c r="C5" s="12" t="s">
        <v>84</v>
      </c>
    </row>
    <row r="6" spans="1:3" x14ac:dyDescent="0.25">
      <c r="A6" s="12" t="s">
        <v>91</v>
      </c>
      <c r="B6" s="12">
        <v>300</v>
      </c>
      <c r="C6" s="12" t="s">
        <v>85</v>
      </c>
    </row>
    <row r="7" spans="1:3" x14ac:dyDescent="0.25">
      <c r="A7" s="12" t="s">
        <v>80</v>
      </c>
      <c r="B7" s="12">
        <v>55</v>
      </c>
      <c r="C7" s="12" t="s">
        <v>88</v>
      </c>
    </row>
    <row r="8" spans="1:3" x14ac:dyDescent="0.25">
      <c r="A8" s="12" t="s">
        <v>76</v>
      </c>
      <c r="B8" s="12" t="s">
        <v>75</v>
      </c>
      <c r="C8" s="12"/>
    </row>
    <row r="9" spans="1:3" x14ac:dyDescent="0.25">
      <c r="A9" s="12" t="s">
        <v>77</v>
      </c>
      <c r="B9" s="12" t="s">
        <v>75</v>
      </c>
      <c r="C9" s="12"/>
    </row>
    <row r="10" spans="1:3" x14ac:dyDescent="0.25">
      <c r="A10" s="11" t="s">
        <v>74</v>
      </c>
      <c r="B10" s="12"/>
      <c r="C10" s="12"/>
    </row>
    <row r="11" spans="1:3" x14ac:dyDescent="0.25">
      <c r="A11" s="12" t="s">
        <v>72</v>
      </c>
      <c r="B11" s="12" t="s">
        <v>0</v>
      </c>
      <c r="C11" s="12"/>
    </row>
    <row r="12" spans="1:3" x14ac:dyDescent="0.25">
      <c r="A12" s="12" t="s">
        <v>22</v>
      </c>
      <c r="B12" s="12" t="s">
        <v>23</v>
      </c>
      <c r="C12" s="12"/>
    </row>
    <row r="13" spans="1:3" x14ac:dyDescent="0.25">
      <c r="A13" s="12" t="s">
        <v>94</v>
      </c>
      <c r="B13" s="12">
        <v>52</v>
      </c>
      <c r="C13" s="12" t="s">
        <v>90</v>
      </c>
    </row>
    <row r="14" spans="1:3" x14ac:dyDescent="0.25">
      <c r="A14" s="12" t="s">
        <v>86</v>
      </c>
      <c r="B14" s="12">
        <v>500</v>
      </c>
      <c r="C14" s="12" t="s">
        <v>84</v>
      </c>
    </row>
    <row r="15" spans="1:3" x14ac:dyDescent="0.25">
      <c r="A15" s="12" t="s">
        <v>92</v>
      </c>
      <c r="B15" s="12">
        <v>200</v>
      </c>
      <c r="C15" s="12" t="s">
        <v>84</v>
      </c>
    </row>
    <row r="16" spans="1:3" x14ac:dyDescent="0.25">
      <c r="A16" s="12" t="s">
        <v>81</v>
      </c>
      <c r="B16" s="12">
        <v>200</v>
      </c>
      <c r="C16" s="12" t="s">
        <v>85</v>
      </c>
    </row>
    <row r="17" spans="1:3" x14ac:dyDescent="0.25">
      <c r="A17" s="12" t="s">
        <v>82</v>
      </c>
      <c r="B17" s="12">
        <v>11000</v>
      </c>
      <c r="C17" s="12" t="s">
        <v>89</v>
      </c>
    </row>
    <row r="18" spans="1:3" ht="14.65" x14ac:dyDescent="0.3">
      <c r="A18" s="7"/>
      <c r="B18" s="7"/>
      <c r="C18" s="7"/>
    </row>
    <row r="19" spans="1:3" ht="14.65" x14ac:dyDescent="0.3">
      <c r="A19" s="12" t="s">
        <v>93</v>
      </c>
      <c r="B19" s="12"/>
      <c r="C19" s="12" t="s">
        <v>84</v>
      </c>
    </row>
    <row r="20" spans="1:3" x14ac:dyDescent="0.25">
      <c r="A20" s="12" t="s">
        <v>95</v>
      </c>
      <c r="B20" s="12"/>
      <c r="C20" s="12" t="s">
        <v>88</v>
      </c>
    </row>
    <row r="21" spans="1:3" x14ac:dyDescent="0.25">
      <c r="A21" s="12" t="s">
        <v>96</v>
      </c>
      <c r="B21" s="12"/>
      <c r="C21" s="12" t="s">
        <v>88</v>
      </c>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9" t="s">
        <v>101</v>
      </c>
      <c r="B26" s="9" t="s">
        <v>87</v>
      </c>
      <c r="C26" s="9" t="s">
        <v>83</v>
      </c>
    </row>
    <row r="27" spans="1:3" x14ac:dyDescent="0.25">
      <c r="A27" s="12" t="s">
        <v>54</v>
      </c>
      <c r="B27" s="12">
        <v>-1800</v>
      </c>
      <c r="C27" s="12" t="s">
        <v>84</v>
      </c>
    </row>
    <row r="28" spans="1:3" x14ac:dyDescent="0.25">
      <c r="A28" s="12" t="s">
        <v>55</v>
      </c>
      <c r="B28" s="10">
        <v>400</v>
      </c>
      <c r="C28" s="12" t="s">
        <v>84</v>
      </c>
    </row>
    <row r="29" spans="1:3" x14ac:dyDescent="0.25">
      <c r="A29" s="12" t="s">
        <v>58</v>
      </c>
      <c r="B29" s="12">
        <v>-2000</v>
      </c>
      <c r="C29" s="12" t="s">
        <v>84</v>
      </c>
    </row>
    <row r="30" spans="1:3" x14ac:dyDescent="0.25">
      <c r="A30" s="12" t="s">
        <v>59</v>
      </c>
      <c r="B30" s="12">
        <v>300</v>
      </c>
      <c r="C30" s="12" t="s">
        <v>84</v>
      </c>
    </row>
    <row r="31" spans="1:3" x14ac:dyDescent="0.25">
      <c r="A31" s="12" t="s">
        <v>91</v>
      </c>
      <c r="B31" s="12">
        <v>300</v>
      </c>
      <c r="C31" s="12" t="s">
        <v>85</v>
      </c>
    </row>
    <row r="32" spans="1:3" x14ac:dyDescent="0.25">
      <c r="A32" s="12" t="s">
        <v>80</v>
      </c>
      <c r="B32" s="12">
        <v>55</v>
      </c>
      <c r="C32" s="12" t="s">
        <v>88</v>
      </c>
    </row>
    <row r="33" spans="1:39" x14ac:dyDescent="0.25">
      <c r="A33" s="12" t="s">
        <v>76</v>
      </c>
      <c r="B33" s="12" t="s">
        <v>75</v>
      </c>
      <c r="C33" s="12"/>
    </row>
    <row r="34" spans="1:39" x14ac:dyDescent="0.25">
      <c r="A34" s="12" t="s">
        <v>77</v>
      </c>
      <c r="B34" s="12" t="s">
        <v>75</v>
      </c>
      <c r="C34" s="12"/>
      <c r="AM34" s="6"/>
    </row>
    <row r="35" spans="1:39" x14ac:dyDescent="0.25">
      <c r="A35" s="11" t="s">
        <v>74</v>
      </c>
      <c r="B35" s="12"/>
      <c r="C35" s="12"/>
      <c r="AM35" s="6"/>
    </row>
    <row r="36" spans="1:39" x14ac:dyDescent="0.25">
      <c r="A36" s="12" t="s">
        <v>72</v>
      </c>
      <c r="B36" s="12" t="s">
        <v>30</v>
      </c>
      <c r="C36" s="12"/>
    </row>
    <row r="37" spans="1:39" x14ac:dyDescent="0.25">
      <c r="A37" s="12" t="s">
        <v>22</v>
      </c>
      <c r="B37" s="12" t="s">
        <v>23</v>
      </c>
      <c r="C37" s="12"/>
    </row>
    <row r="38" spans="1:39" x14ac:dyDescent="0.25">
      <c r="A38" s="12" t="s">
        <v>25</v>
      </c>
      <c r="B38" s="12">
        <v>43</v>
      </c>
      <c r="C38" s="12" t="s">
        <v>88</v>
      </c>
    </row>
    <row r="39" spans="1:39" x14ac:dyDescent="0.25">
      <c r="A39" s="12" t="s">
        <v>86</v>
      </c>
      <c r="B39" s="12">
        <v>450</v>
      </c>
      <c r="C39" s="12" t="s">
        <v>84</v>
      </c>
    </row>
    <row r="40" spans="1:39" x14ac:dyDescent="0.25">
      <c r="A40" s="12" t="s">
        <v>92</v>
      </c>
      <c r="B40" s="12">
        <v>190</v>
      </c>
      <c r="C40" s="12" t="s">
        <v>84</v>
      </c>
    </row>
    <row r="41" spans="1:39" x14ac:dyDescent="0.25">
      <c r="A41" s="12" t="s">
        <v>81</v>
      </c>
      <c r="B41" s="12">
        <v>350</v>
      </c>
      <c r="C41" s="12" t="s">
        <v>85</v>
      </c>
    </row>
    <row r="42" spans="1:39" x14ac:dyDescent="0.25">
      <c r="A42" s="12" t="s">
        <v>82</v>
      </c>
      <c r="B42" s="12">
        <v>19250</v>
      </c>
      <c r="C42" s="12" t="s">
        <v>89</v>
      </c>
    </row>
    <row r="43" spans="1:39" x14ac:dyDescent="0.25">
      <c r="A43" s="7"/>
      <c r="B43" s="7"/>
    </row>
    <row r="44" spans="1:39" x14ac:dyDescent="0.25">
      <c r="A44" s="12" t="s">
        <v>93</v>
      </c>
      <c r="B44" s="12"/>
      <c r="C44" s="12" t="s">
        <v>84</v>
      </c>
    </row>
    <row r="45" spans="1:39" x14ac:dyDescent="0.25">
      <c r="A45" s="12" t="s">
        <v>95</v>
      </c>
      <c r="B45" s="12"/>
      <c r="C45" s="12" t="s">
        <v>88</v>
      </c>
    </row>
    <row r="46" spans="1:39" x14ac:dyDescent="0.25">
      <c r="A46" s="12" t="s">
        <v>96</v>
      </c>
      <c r="B46" s="12"/>
      <c r="C46" s="12" t="s">
        <v>88</v>
      </c>
    </row>
    <row r="47" spans="1:39" x14ac:dyDescent="0.25">
      <c r="A47" s="7"/>
      <c r="B47" s="7"/>
    </row>
    <row r="48" spans="1:39" x14ac:dyDescent="0.25">
      <c r="A48" s="7"/>
      <c r="B48" s="7"/>
    </row>
    <row r="49" spans="1:3" x14ac:dyDescent="0.25">
      <c r="A49" s="7"/>
      <c r="B49" s="7"/>
    </row>
    <row r="50" spans="1:3" x14ac:dyDescent="0.25">
      <c r="A50" s="7"/>
      <c r="B50" s="7"/>
    </row>
    <row r="51" spans="1:3" x14ac:dyDescent="0.25">
      <c r="A51" s="9" t="s">
        <v>101</v>
      </c>
      <c r="B51" s="9" t="s">
        <v>87</v>
      </c>
      <c r="C51" s="9" t="s">
        <v>83</v>
      </c>
    </row>
    <row r="52" spans="1:3" x14ac:dyDescent="0.25">
      <c r="A52" s="12" t="s">
        <v>54</v>
      </c>
      <c r="B52" s="12">
        <v>-1800</v>
      </c>
      <c r="C52" s="12" t="s">
        <v>84</v>
      </c>
    </row>
    <row r="53" spans="1:3" x14ac:dyDescent="0.25">
      <c r="A53" s="12" t="s">
        <v>55</v>
      </c>
      <c r="B53" s="10">
        <v>400</v>
      </c>
      <c r="C53" s="12" t="s">
        <v>84</v>
      </c>
    </row>
    <row r="54" spans="1:3" x14ac:dyDescent="0.25">
      <c r="A54" s="12" t="s">
        <v>58</v>
      </c>
      <c r="B54" s="12">
        <v>-2000</v>
      </c>
      <c r="C54" s="12" t="s">
        <v>84</v>
      </c>
    </row>
    <row r="55" spans="1:3" x14ac:dyDescent="0.25">
      <c r="A55" s="12" t="s">
        <v>59</v>
      </c>
      <c r="B55" s="12">
        <v>300</v>
      </c>
      <c r="C55" s="12" t="s">
        <v>84</v>
      </c>
    </row>
    <row r="56" spans="1:3" x14ac:dyDescent="0.25">
      <c r="A56" s="12" t="s">
        <v>91</v>
      </c>
      <c r="B56" s="12">
        <v>300</v>
      </c>
      <c r="C56" s="12" t="s">
        <v>85</v>
      </c>
    </row>
    <row r="57" spans="1:3" x14ac:dyDescent="0.25">
      <c r="A57" s="12" t="s">
        <v>80</v>
      </c>
      <c r="B57" s="12">
        <v>55</v>
      </c>
      <c r="C57" s="12" t="s">
        <v>88</v>
      </c>
    </row>
    <row r="58" spans="1:3" x14ac:dyDescent="0.25">
      <c r="A58" s="12" t="s">
        <v>76</v>
      </c>
      <c r="B58" s="12" t="s">
        <v>75</v>
      </c>
      <c r="C58" s="12"/>
    </row>
    <row r="59" spans="1:3" x14ac:dyDescent="0.25">
      <c r="A59" s="12" t="s">
        <v>77</v>
      </c>
      <c r="B59" s="12" t="s">
        <v>75</v>
      </c>
      <c r="C59" s="12"/>
    </row>
    <row r="60" spans="1:3" x14ac:dyDescent="0.25">
      <c r="A60" s="11" t="s">
        <v>74</v>
      </c>
      <c r="B60" s="12"/>
      <c r="C60" s="12"/>
    </row>
    <row r="61" spans="1:3" x14ac:dyDescent="0.25">
      <c r="A61" s="12" t="s">
        <v>72</v>
      </c>
      <c r="B61" s="12" t="s">
        <v>31</v>
      </c>
      <c r="C61" s="12"/>
    </row>
    <row r="62" spans="1:3" x14ac:dyDescent="0.25">
      <c r="A62" s="12" t="s">
        <v>22</v>
      </c>
      <c r="B62" s="12" t="s">
        <v>35</v>
      </c>
      <c r="C62" s="12"/>
    </row>
    <row r="63" spans="1:3" x14ac:dyDescent="0.25">
      <c r="A63" s="12" t="s">
        <v>25</v>
      </c>
      <c r="B63" s="12">
        <v>50</v>
      </c>
      <c r="C63" s="12" t="s">
        <v>88</v>
      </c>
    </row>
    <row r="64" spans="1:3" x14ac:dyDescent="0.25">
      <c r="A64" s="12" t="s">
        <v>86</v>
      </c>
      <c r="B64" s="12">
        <v>400</v>
      </c>
      <c r="C64" s="12" t="s">
        <v>84</v>
      </c>
    </row>
    <row r="65" spans="1:3" x14ac:dyDescent="0.25">
      <c r="A65" s="12" t="s">
        <v>92</v>
      </c>
      <c r="B65" s="12">
        <v>180</v>
      </c>
      <c r="C65" s="12" t="s">
        <v>84</v>
      </c>
    </row>
    <row r="66" spans="1:3" x14ac:dyDescent="0.25">
      <c r="A66" s="12" t="s">
        <v>81</v>
      </c>
      <c r="B66" s="12">
        <v>300</v>
      </c>
      <c r="C66" s="12" t="s">
        <v>85</v>
      </c>
    </row>
    <row r="67" spans="1:3" x14ac:dyDescent="0.25">
      <c r="A67" s="12" t="s">
        <v>82</v>
      </c>
      <c r="B67" s="12">
        <v>16500</v>
      </c>
      <c r="C67" s="12" t="s">
        <v>89</v>
      </c>
    </row>
    <row r="68" spans="1:3" x14ac:dyDescent="0.25">
      <c r="A68" s="7"/>
      <c r="B68" s="7"/>
    </row>
    <row r="69" spans="1:3" x14ac:dyDescent="0.25">
      <c r="A69" s="12" t="s">
        <v>93</v>
      </c>
      <c r="B69" s="12"/>
      <c r="C69" s="12" t="s">
        <v>84</v>
      </c>
    </row>
    <row r="70" spans="1:3" x14ac:dyDescent="0.25">
      <c r="A70" s="12" t="s">
        <v>95</v>
      </c>
      <c r="B70" s="12"/>
      <c r="C70" s="12" t="s">
        <v>88</v>
      </c>
    </row>
    <row r="71" spans="1:3" x14ac:dyDescent="0.25">
      <c r="A71" s="12" t="s">
        <v>96</v>
      </c>
      <c r="B71" s="12"/>
      <c r="C71" s="12" t="s">
        <v>88</v>
      </c>
    </row>
    <row r="72" spans="1:3" x14ac:dyDescent="0.25">
      <c r="A72" s="7"/>
      <c r="B72" s="7"/>
    </row>
    <row r="73" spans="1:3" x14ac:dyDescent="0.25">
      <c r="A73" s="7"/>
      <c r="B73" s="7"/>
    </row>
    <row r="74" spans="1:3" x14ac:dyDescent="0.25">
      <c r="A74" s="7"/>
      <c r="B74" s="7"/>
    </row>
    <row r="75" spans="1:3" x14ac:dyDescent="0.25">
      <c r="A75" s="7"/>
      <c r="B75" s="7"/>
    </row>
    <row r="76" spans="1:3" x14ac:dyDescent="0.25">
      <c r="A76" s="9" t="s">
        <v>101</v>
      </c>
      <c r="B76" s="9" t="s">
        <v>87</v>
      </c>
      <c r="C76" s="9" t="s">
        <v>83</v>
      </c>
    </row>
    <row r="77" spans="1:3" x14ac:dyDescent="0.25">
      <c r="A77" s="12" t="s">
        <v>54</v>
      </c>
      <c r="B77" s="12">
        <v>-1800</v>
      </c>
      <c r="C77" s="12" t="s">
        <v>84</v>
      </c>
    </row>
    <row r="78" spans="1:3" x14ac:dyDescent="0.25">
      <c r="A78" s="12" t="s">
        <v>55</v>
      </c>
      <c r="B78" s="10">
        <v>400</v>
      </c>
      <c r="C78" s="12" t="s">
        <v>84</v>
      </c>
    </row>
    <row r="79" spans="1:3" x14ac:dyDescent="0.25">
      <c r="A79" s="12" t="s">
        <v>58</v>
      </c>
      <c r="B79" s="12">
        <v>-2000</v>
      </c>
      <c r="C79" s="12" t="s">
        <v>84</v>
      </c>
    </row>
    <row r="80" spans="1:3" x14ac:dyDescent="0.25">
      <c r="A80" s="12" t="s">
        <v>59</v>
      </c>
      <c r="B80" s="12">
        <v>300</v>
      </c>
      <c r="C80" s="12" t="s">
        <v>84</v>
      </c>
    </row>
    <row r="81" spans="1:3" x14ac:dyDescent="0.25">
      <c r="A81" s="12" t="s">
        <v>91</v>
      </c>
      <c r="B81" s="12">
        <v>300</v>
      </c>
      <c r="C81" s="12" t="s">
        <v>85</v>
      </c>
    </row>
    <row r="82" spans="1:3" x14ac:dyDescent="0.25">
      <c r="A82" s="12" t="s">
        <v>80</v>
      </c>
      <c r="B82" s="12">
        <v>55</v>
      </c>
      <c r="C82" s="12" t="s">
        <v>88</v>
      </c>
    </row>
    <row r="83" spans="1:3" x14ac:dyDescent="0.25">
      <c r="A83" s="12" t="s">
        <v>76</v>
      </c>
      <c r="B83" s="12" t="s">
        <v>75</v>
      </c>
      <c r="C83" s="12"/>
    </row>
    <row r="84" spans="1:3" x14ac:dyDescent="0.25">
      <c r="A84" s="12" t="s">
        <v>77</v>
      </c>
      <c r="B84" s="12" t="s">
        <v>75</v>
      </c>
      <c r="C84" s="12"/>
    </row>
    <row r="85" spans="1:3" x14ac:dyDescent="0.25">
      <c r="A85" s="11" t="s">
        <v>74</v>
      </c>
      <c r="B85" s="12"/>
      <c r="C85" s="12"/>
    </row>
    <row r="86" spans="1:3" x14ac:dyDescent="0.25">
      <c r="A86" s="12" t="s">
        <v>72</v>
      </c>
      <c r="B86" s="12" t="s">
        <v>32</v>
      </c>
      <c r="C86" s="12"/>
    </row>
    <row r="87" spans="1:3" x14ac:dyDescent="0.25">
      <c r="A87" s="12" t="s">
        <v>22</v>
      </c>
      <c r="B87" s="12" t="s">
        <v>46</v>
      </c>
      <c r="C87" s="12"/>
    </row>
    <row r="88" spans="1:3" x14ac:dyDescent="0.25">
      <c r="A88" s="12" t="s">
        <v>25</v>
      </c>
      <c r="B88" s="12">
        <v>40</v>
      </c>
      <c r="C88" s="12" t="s">
        <v>88</v>
      </c>
    </row>
    <row r="89" spans="1:3" x14ac:dyDescent="0.25">
      <c r="A89" s="12" t="s">
        <v>86</v>
      </c>
      <c r="B89" s="12">
        <v>350</v>
      </c>
      <c r="C89" s="12" t="s">
        <v>84</v>
      </c>
    </row>
    <row r="90" spans="1:3" x14ac:dyDescent="0.25">
      <c r="A90" s="12" t="s">
        <v>92</v>
      </c>
      <c r="B90" s="12">
        <v>170</v>
      </c>
      <c r="C90" s="12" t="s">
        <v>84</v>
      </c>
    </row>
    <row r="91" spans="1:3" x14ac:dyDescent="0.25">
      <c r="A91" s="12" t="s">
        <v>81</v>
      </c>
      <c r="B91" s="12">
        <v>250</v>
      </c>
      <c r="C91" s="12" t="s">
        <v>85</v>
      </c>
    </row>
    <row r="92" spans="1:3" x14ac:dyDescent="0.25">
      <c r="A92" s="12" t="s">
        <v>82</v>
      </c>
      <c r="B92" s="12">
        <v>13750</v>
      </c>
      <c r="C92" s="12" t="s">
        <v>89</v>
      </c>
    </row>
    <row r="93" spans="1:3" x14ac:dyDescent="0.25">
      <c r="A93" s="7"/>
      <c r="B93" s="7"/>
    </row>
    <row r="94" spans="1:3" x14ac:dyDescent="0.25">
      <c r="A94" s="12" t="s">
        <v>93</v>
      </c>
      <c r="B94" s="12"/>
      <c r="C94" s="12" t="s">
        <v>84</v>
      </c>
    </row>
    <row r="95" spans="1:3" x14ac:dyDescent="0.25">
      <c r="A95" s="12" t="s">
        <v>95</v>
      </c>
      <c r="B95" s="12"/>
      <c r="C95" s="12" t="s">
        <v>88</v>
      </c>
    </row>
    <row r="96" spans="1:3" x14ac:dyDescent="0.25">
      <c r="A96" s="12" t="s">
        <v>96</v>
      </c>
      <c r="B96" s="12"/>
      <c r="C96" s="12" t="s">
        <v>88</v>
      </c>
    </row>
    <row r="97" spans="1:3" x14ac:dyDescent="0.25">
      <c r="A97" s="7"/>
      <c r="B97" s="7"/>
    </row>
    <row r="98" spans="1:3" x14ac:dyDescent="0.25">
      <c r="A98" s="7"/>
      <c r="B98" s="7"/>
    </row>
    <row r="99" spans="1:3" x14ac:dyDescent="0.25">
      <c r="A99" s="7"/>
      <c r="B99" s="7"/>
    </row>
    <row r="100" spans="1:3" x14ac:dyDescent="0.25">
      <c r="A100" s="7"/>
      <c r="B100" s="7"/>
    </row>
    <row r="101" spans="1:3" x14ac:dyDescent="0.25">
      <c r="A101" s="9" t="s">
        <v>101</v>
      </c>
      <c r="B101" s="9" t="s">
        <v>87</v>
      </c>
      <c r="C101" s="9" t="s">
        <v>83</v>
      </c>
    </row>
    <row r="102" spans="1:3" x14ac:dyDescent="0.25">
      <c r="A102" s="12" t="s">
        <v>54</v>
      </c>
      <c r="B102" s="12">
        <v>-1800</v>
      </c>
      <c r="C102" s="12" t="s">
        <v>84</v>
      </c>
    </row>
    <row r="103" spans="1:3" x14ac:dyDescent="0.25">
      <c r="A103" s="12" t="s">
        <v>55</v>
      </c>
      <c r="B103" s="10">
        <v>400</v>
      </c>
      <c r="C103" s="12" t="s">
        <v>84</v>
      </c>
    </row>
    <row r="104" spans="1:3" x14ac:dyDescent="0.25">
      <c r="A104" s="12" t="s">
        <v>58</v>
      </c>
      <c r="B104" s="12">
        <v>-2000</v>
      </c>
      <c r="C104" s="12" t="s">
        <v>84</v>
      </c>
    </row>
    <row r="105" spans="1:3" x14ac:dyDescent="0.25">
      <c r="A105" s="12" t="s">
        <v>59</v>
      </c>
      <c r="B105" s="12">
        <v>300</v>
      </c>
      <c r="C105" s="12" t="s">
        <v>84</v>
      </c>
    </row>
    <row r="106" spans="1:3" x14ac:dyDescent="0.25">
      <c r="A106" s="12" t="s">
        <v>91</v>
      </c>
      <c r="B106" s="12">
        <v>300</v>
      </c>
      <c r="C106" s="12" t="s">
        <v>85</v>
      </c>
    </row>
    <row r="107" spans="1:3" x14ac:dyDescent="0.25">
      <c r="A107" s="12" t="s">
        <v>80</v>
      </c>
      <c r="B107" s="12">
        <v>55</v>
      </c>
      <c r="C107" s="12" t="s">
        <v>88</v>
      </c>
    </row>
    <row r="108" spans="1:3" x14ac:dyDescent="0.25">
      <c r="A108" s="12" t="s">
        <v>76</v>
      </c>
      <c r="B108" s="12" t="s">
        <v>75</v>
      </c>
      <c r="C108" s="12"/>
    </row>
    <row r="109" spans="1:3" x14ac:dyDescent="0.25">
      <c r="A109" s="12" t="s">
        <v>77</v>
      </c>
      <c r="B109" s="12" t="s">
        <v>75</v>
      </c>
      <c r="C109" s="12"/>
    </row>
    <row r="110" spans="1:3" x14ac:dyDescent="0.25">
      <c r="A110" s="11" t="s">
        <v>74</v>
      </c>
      <c r="B110" s="12"/>
      <c r="C110" s="12"/>
    </row>
    <row r="111" spans="1:3" x14ac:dyDescent="0.25">
      <c r="A111" s="12" t="s">
        <v>72</v>
      </c>
      <c r="B111" s="12" t="s">
        <v>33</v>
      </c>
      <c r="C111" s="12"/>
    </row>
    <row r="112" spans="1:3" x14ac:dyDescent="0.25">
      <c r="A112" s="12" t="s">
        <v>22</v>
      </c>
      <c r="B112" s="12" t="s">
        <v>36</v>
      </c>
      <c r="C112" s="12"/>
    </row>
    <row r="113" spans="1:3" x14ac:dyDescent="0.25">
      <c r="A113" s="12" t="s">
        <v>25</v>
      </c>
      <c r="B113" s="12">
        <v>47</v>
      </c>
      <c r="C113" s="12" t="s">
        <v>88</v>
      </c>
    </row>
    <row r="114" spans="1:3" x14ac:dyDescent="0.25">
      <c r="A114" s="12" t="s">
        <v>86</v>
      </c>
      <c r="B114" s="12">
        <v>300</v>
      </c>
      <c r="C114" s="12" t="s">
        <v>84</v>
      </c>
    </row>
    <row r="115" spans="1:3" x14ac:dyDescent="0.25">
      <c r="A115" s="12" t="s">
        <v>92</v>
      </c>
      <c r="B115" s="12">
        <v>160</v>
      </c>
      <c r="C115" s="12" t="s">
        <v>84</v>
      </c>
    </row>
    <row r="116" spans="1:3" x14ac:dyDescent="0.25">
      <c r="A116" s="12" t="s">
        <v>81</v>
      </c>
      <c r="B116" s="12">
        <v>200</v>
      </c>
      <c r="C116" s="12" t="s">
        <v>85</v>
      </c>
    </row>
    <row r="117" spans="1:3" x14ac:dyDescent="0.25">
      <c r="A117" s="12" t="s">
        <v>82</v>
      </c>
      <c r="B117" s="12">
        <v>11000</v>
      </c>
      <c r="C117" s="12" t="s">
        <v>89</v>
      </c>
    </row>
    <row r="118" spans="1:3" x14ac:dyDescent="0.25">
      <c r="A118" s="7"/>
      <c r="B118" s="7"/>
    </row>
    <row r="119" spans="1:3" x14ac:dyDescent="0.25">
      <c r="A119" s="12" t="s">
        <v>93</v>
      </c>
      <c r="B119" s="12"/>
      <c r="C119" s="12" t="s">
        <v>84</v>
      </c>
    </row>
    <row r="120" spans="1:3" x14ac:dyDescent="0.25">
      <c r="A120" s="12" t="s">
        <v>95</v>
      </c>
      <c r="B120" s="12"/>
      <c r="C120" s="12" t="s">
        <v>88</v>
      </c>
    </row>
    <row r="121" spans="1:3" x14ac:dyDescent="0.25">
      <c r="A121" s="12" t="s">
        <v>96</v>
      </c>
      <c r="B121" s="12"/>
      <c r="C121" s="12" t="s">
        <v>88</v>
      </c>
    </row>
    <row r="122" spans="1:3" x14ac:dyDescent="0.25">
      <c r="A122" s="7"/>
      <c r="B122" s="7"/>
    </row>
    <row r="123" spans="1:3" x14ac:dyDescent="0.25">
      <c r="A123" s="7"/>
      <c r="B123" s="7"/>
    </row>
    <row r="124" spans="1:3" x14ac:dyDescent="0.25">
      <c r="A124" s="7"/>
      <c r="B124" s="7"/>
    </row>
    <row r="125" spans="1:3" x14ac:dyDescent="0.25">
      <c r="A125" s="7"/>
      <c r="B125" s="7"/>
    </row>
    <row r="126" spans="1:3" x14ac:dyDescent="0.25">
      <c r="A126" s="9" t="s">
        <v>101</v>
      </c>
      <c r="B126" s="9" t="s">
        <v>87</v>
      </c>
      <c r="C126" s="9" t="s">
        <v>83</v>
      </c>
    </row>
    <row r="127" spans="1:3" x14ac:dyDescent="0.25">
      <c r="A127" s="12" t="s">
        <v>54</v>
      </c>
      <c r="B127" s="12">
        <v>-1800</v>
      </c>
      <c r="C127" s="12" t="s">
        <v>84</v>
      </c>
    </row>
    <row r="128" spans="1:3" x14ac:dyDescent="0.25">
      <c r="A128" s="12" t="s">
        <v>55</v>
      </c>
      <c r="B128" s="10">
        <v>400</v>
      </c>
      <c r="C128" s="12" t="s">
        <v>84</v>
      </c>
    </row>
    <row r="129" spans="1:3" x14ac:dyDescent="0.25">
      <c r="A129" s="12" t="s">
        <v>58</v>
      </c>
      <c r="B129" s="12">
        <v>-2000</v>
      </c>
      <c r="C129" s="12" t="s">
        <v>84</v>
      </c>
    </row>
    <row r="130" spans="1:3" x14ac:dyDescent="0.25">
      <c r="A130" s="12" t="s">
        <v>59</v>
      </c>
      <c r="B130" s="12">
        <v>300</v>
      </c>
      <c r="C130" s="12" t="s">
        <v>84</v>
      </c>
    </row>
    <row r="131" spans="1:3" x14ac:dyDescent="0.25">
      <c r="A131" s="12" t="s">
        <v>91</v>
      </c>
      <c r="B131" s="12">
        <v>300</v>
      </c>
      <c r="C131" s="12" t="s">
        <v>85</v>
      </c>
    </row>
    <row r="132" spans="1:3" x14ac:dyDescent="0.25">
      <c r="A132" s="12" t="s">
        <v>80</v>
      </c>
      <c r="B132" s="12">
        <v>55</v>
      </c>
      <c r="C132" s="12" t="s">
        <v>88</v>
      </c>
    </row>
    <row r="133" spans="1:3" x14ac:dyDescent="0.25">
      <c r="A133" s="12" t="s">
        <v>76</v>
      </c>
      <c r="B133" s="12" t="s">
        <v>75</v>
      </c>
      <c r="C133" s="12"/>
    </row>
    <row r="134" spans="1:3" x14ac:dyDescent="0.25">
      <c r="A134" s="12" t="s">
        <v>77</v>
      </c>
      <c r="B134" s="12" t="s">
        <v>75</v>
      </c>
      <c r="C134" s="12"/>
    </row>
    <row r="135" spans="1:3" x14ac:dyDescent="0.25">
      <c r="A135" s="11" t="s">
        <v>74</v>
      </c>
      <c r="B135" s="12"/>
      <c r="C135" s="12"/>
    </row>
    <row r="136" spans="1:3" x14ac:dyDescent="0.25">
      <c r="A136" s="12" t="s">
        <v>72</v>
      </c>
      <c r="B136" s="12" t="s">
        <v>34</v>
      </c>
      <c r="C136" s="12"/>
    </row>
    <row r="137" spans="1:3" x14ac:dyDescent="0.25">
      <c r="A137" s="12" t="s">
        <v>22</v>
      </c>
      <c r="B137" s="12" t="s">
        <v>23</v>
      </c>
      <c r="C137" s="12"/>
    </row>
    <row r="138" spans="1:3" x14ac:dyDescent="0.25">
      <c r="A138" s="12" t="s">
        <v>25</v>
      </c>
      <c r="B138" s="12">
        <v>55</v>
      </c>
      <c r="C138" s="12" t="s">
        <v>88</v>
      </c>
    </row>
    <row r="139" spans="1:3" x14ac:dyDescent="0.25">
      <c r="A139" s="12" t="s">
        <v>86</v>
      </c>
      <c r="B139" s="12">
        <v>200</v>
      </c>
      <c r="C139" s="12" t="s">
        <v>84</v>
      </c>
    </row>
    <row r="140" spans="1:3" x14ac:dyDescent="0.25">
      <c r="A140" s="12" t="s">
        <v>92</v>
      </c>
      <c r="B140" s="12">
        <v>100</v>
      </c>
      <c r="C140" s="12" t="s">
        <v>84</v>
      </c>
    </row>
    <row r="141" spans="1:3" x14ac:dyDescent="0.25">
      <c r="A141" s="12" t="s">
        <v>81</v>
      </c>
      <c r="B141" s="12">
        <v>100</v>
      </c>
      <c r="C141" s="12" t="s">
        <v>85</v>
      </c>
    </row>
    <row r="142" spans="1:3" x14ac:dyDescent="0.25">
      <c r="A142" s="12" t="s">
        <v>82</v>
      </c>
      <c r="B142" s="12">
        <v>5500</v>
      </c>
      <c r="C142" s="12" t="s">
        <v>89</v>
      </c>
    </row>
    <row r="144" spans="1:3" x14ac:dyDescent="0.25">
      <c r="A144" s="12" t="s">
        <v>93</v>
      </c>
      <c r="B144" s="12"/>
      <c r="C144" s="12" t="s">
        <v>84</v>
      </c>
    </row>
    <row r="145" spans="1:3" x14ac:dyDescent="0.25">
      <c r="A145" s="12" t="s">
        <v>95</v>
      </c>
      <c r="B145" s="12"/>
      <c r="C145" s="12" t="s">
        <v>88</v>
      </c>
    </row>
    <row r="146" spans="1:3" x14ac:dyDescent="0.25">
      <c r="A146" s="12" t="s">
        <v>96</v>
      </c>
      <c r="B146" s="12"/>
      <c r="C146" s="12" t="s">
        <v>88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3"/>
  <sheetViews>
    <sheetView zoomScaleNormal="100" workbookViewId="0"/>
  </sheetViews>
  <sheetFormatPr defaultRowHeight="15" x14ac:dyDescent="0.25"/>
  <cols>
    <col min="1" max="1" width="28.140625" bestFit="1" customWidth="1"/>
    <col min="2" max="2" width="14" bestFit="1" customWidth="1"/>
    <col min="4" max="4" width="24.7109375" customWidth="1"/>
    <col min="5" max="5" width="44.28515625" bestFit="1" customWidth="1"/>
    <col min="6" max="9" width="7.85546875" bestFit="1" customWidth="1"/>
    <col min="10" max="10" width="8.42578125" bestFit="1" customWidth="1"/>
    <col min="11" max="11" width="7.85546875" bestFit="1" customWidth="1"/>
    <col min="12" max="12" width="14.85546875" bestFit="1" customWidth="1"/>
  </cols>
  <sheetData>
    <row r="1" spans="1:12" x14ac:dyDescent="0.25">
      <c r="A1" s="8" t="s">
        <v>101</v>
      </c>
      <c r="E1" t="s">
        <v>72</v>
      </c>
      <c r="F1" t="s">
        <v>0</v>
      </c>
      <c r="G1" t="s">
        <v>30</v>
      </c>
      <c r="H1" t="s">
        <v>31</v>
      </c>
      <c r="I1" t="s">
        <v>32</v>
      </c>
      <c r="J1" t="s">
        <v>33</v>
      </c>
      <c r="K1" t="s">
        <v>34</v>
      </c>
      <c r="L1" s="6" t="s">
        <v>98</v>
      </c>
    </row>
    <row r="2" spans="1:12" x14ac:dyDescent="0.25">
      <c r="A2" t="s">
        <v>54</v>
      </c>
      <c r="C2" s="16">
        <v>-1800</v>
      </c>
      <c r="D2" s="6"/>
      <c r="E2" t="s">
        <v>22</v>
      </c>
      <c r="F2" s="16" t="s">
        <v>23</v>
      </c>
      <c r="G2" s="16" t="s">
        <v>23</v>
      </c>
      <c r="H2" s="16" t="s">
        <v>35</v>
      </c>
      <c r="I2" s="16" t="s">
        <v>46</v>
      </c>
      <c r="J2" s="16" t="s">
        <v>36</v>
      </c>
      <c r="K2" s="16" t="s">
        <v>23</v>
      </c>
    </row>
    <row r="3" spans="1:12" x14ac:dyDescent="0.25">
      <c r="A3" t="s">
        <v>58</v>
      </c>
      <c r="C3" s="3">
        <v>-2000</v>
      </c>
      <c r="E3" t="s">
        <v>25</v>
      </c>
      <c r="F3" s="16">
        <v>52</v>
      </c>
      <c r="G3" s="16">
        <v>43</v>
      </c>
      <c r="H3" s="16">
        <v>50</v>
      </c>
      <c r="I3" s="16">
        <v>40</v>
      </c>
      <c r="J3" s="16">
        <v>47</v>
      </c>
      <c r="K3" s="16">
        <v>55</v>
      </c>
      <c r="L3" s="6" t="s">
        <v>99</v>
      </c>
    </row>
    <row r="4" spans="1:12" x14ac:dyDescent="0.25">
      <c r="A4" t="s">
        <v>55</v>
      </c>
      <c r="C4" s="16">
        <v>400</v>
      </c>
      <c r="D4" s="6"/>
      <c r="E4" t="s">
        <v>9</v>
      </c>
      <c r="F4" s="16">
        <v>500</v>
      </c>
      <c r="G4" s="16">
        <v>450</v>
      </c>
      <c r="H4" s="16">
        <v>400</v>
      </c>
      <c r="I4" s="16">
        <v>350</v>
      </c>
      <c r="J4" s="16">
        <v>300</v>
      </c>
      <c r="K4" s="16">
        <v>200</v>
      </c>
    </row>
    <row r="5" spans="1:12" x14ac:dyDescent="0.25">
      <c r="A5" t="s">
        <v>59</v>
      </c>
      <c r="C5" s="3">
        <v>300</v>
      </c>
      <c r="E5" t="s">
        <v>28</v>
      </c>
      <c r="F5" s="16">
        <v>200</v>
      </c>
      <c r="G5" s="16">
        <v>190</v>
      </c>
      <c r="H5" s="16">
        <v>180</v>
      </c>
      <c r="I5" s="16">
        <v>170</v>
      </c>
      <c r="J5" s="16">
        <v>160</v>
      </c>
      <c r="K5" s="16">
        <v>100</v>
      </c>
    </row>
    <row r="6" spans="1:12" x14ac:dyDescent="0.25">
      <c r="A6" t="s">
        <v>56</v>
      </c>
      <c r="C6" s="2">
        <f>SUM(F6:K6)</f>
        <v>1400</v>
      </c>
      <c r="D6" t="str">
        <f>IF((C6+C4)&gt;ABS(C2),"Too Much, reduce by "&amp;(ABS(C2)-(C6+C4)),IF((C6+C4)&lt;ABS(C2),"Too Little, increase by "&amp;(ABS(C2)-(C6+C4)),"Ok"))</f>
        <v>Ok</v>
      </c>
      <c r="E6" t="s">
        <v>1</v>
      </c>
      <c r="F6" s="16">
        <v>200</v>
      </c>
      <c r="G6" s="16">
        <v>350</v>
      </c>
      <c r="H6" s="16">
        <v>300</v>
      </c>
      <c r="I6" s="16">
        <v>250</v>
      </c>
      <c r="J6" s="16">
        <v>200</v>
      </c>
      <c r="K6" s="16">
        <v>100</v>
      </c>
      <c r="L6" s="6" t="s">
        <v>99</v>
      </c>
    </row>
    <row r="7" spans="1:12" x14ac:dyDescent="0.25">
      <c r="A7" t="s">
        <v>57</v>
      </c>
      <c r="C7" s="2">
        <f>-(C3-C2)-(C5-C4)</f>
        <v>300</v>
      </c>
      <c r="E7" t="s">
        <v>3</v>
      </c>
      <c r="F7" s="18">
        <v>500</v>
      </c>
      <c r="G7" s="18">
        <v>450</v>
      </c>
      <c r="H7" s="18">
        <v>400</v>
      </c>
      <c r="I7" s="18">
        <v>350</v>
      </c>
      <c r="J7" s="18">
        <v>300</v>
      </c>
      <c r="K7" s="18">
        <v>200</v>
      </c>
    </row>
    <row r="8" spans="1:12" x14ac:dyDescent="0.25">
      <c r="A8" t="s">
        <v>20</v>
      </c>
      <c r="C8" s="3">
        <v>55</v>
      </c>
      <c r="E8" t="s">
        <v>2</v>
      </c>
      <c r="F8" s="19">
        <v>0</v>
      </c>
      <c r="G8" s="19">
        <v>0</v>
      </c>
      <c r="H8" s="19">
        <v>0</v>
      </c>
      <c r="I8" s="19">
        <v>0</v>
      </c>
      <c r="J8" s="19">
        <v>0</v>
      </c>
      <c r="K8" s="19">
        <v>0</v>
      </c>
    </row>
    <row r="9" spans="1:12" x14ac:dyDescent="0.25">
      <c r="A9" t="s">
        <v>21</v>
      </c>
      <c r="C9" s="4">
        <v>80</v>
      </c>
      <c r="E9" t="s">
        <v>16</v>
      </c>
      <c r="F9" s="20">
        <f>IF(F7=0,0,F4-F8)</f>
        <v>500</v>
      </c>
      <c r="G9" s="20">
        <f t="shared" ref="G9:K9" si="0">IF(G7=0,0,G4-G8)</f>
        <v>450</v>
      </c>
      <c r="H9" s="20">
        <f t="shared" si="0"/>
        <v>400</v>
      </c>
      <c r="I9" s="20">
        <f t="shared" si="0"/>
        <v>350</v>
      </c>
      <c r="J9" s="20">
        <f t="shared" si="0"/>
        <v>300</v>
      </c>
      <c r="K9" s="20">
        <f t="shared" si="0"/>
        <v>200</v>
      </c>
      <c r="L9" s="6" t="s">
        <v>99</v>
      </c>
    </row>
    <row r="10" spans="1:12" x14ac:dyDescent="0.25">
      <c r="E10" t="s">
        <v>15</v>
      </c>
      <c r="F10" s="20">
        <f>IF(F7=0,0,-F8)</f>
        <v>0</v>
      </c>
      <c r="G10" s="20">
        <f t="shared" ref="G10:K10" si="1">IF(G7=0,0,-G8)</f>
        <v>0</v>
      </c>
      <c r="H10" s="20">
        <f t="shared" si="1"/>
        <v>0</v>
      </c>
      <c r="I10" s="20">
        <f t="shared" si="1"/>
        <v>0</v>
      </c>
      <c r="J10" s="20">
        <f t="shared" si="1"/>
        <v>0</v>
      </c>
      <c r="K10" s="20">
        <f t="shared" si="1"/>
        <v>0</v>
      </c>
      <c r="L10" s="6" t="s">
        <v>99</v>
      </c>
    </row>
    <row r="11" spans="1:12" x14ac:dyDescent="0.25">
      <c r="A11" t="s">
        <v>43</v>
      </c>
      <c r="E11" t="s">
        <v>5</v>
      </c>
      <c r="F11" s="19">
        <v>0</v>
      </c>
      <c r="G11" s="19">
        <v>0</v>
      </c>
      <c r="H11" s="19">
        <v>0</v>
      </c>
      <c r="I11" s="19">
        <v>0</v>
      </c>
      <c r="J11" s="19">
        <v>0</v>
      </c>
      <c r="K11" s="19">
        <v>0</v>
      </c>
    </row>
    <row r="12" spans="1:12" x14ac:dyDescent="0.25">
      <c r="A12" s="3"/>
      <c r="B12" t="s">
        <v>47</v>
      </c>
      <c r="E12" t="s">
        <v>4</v>
      </c>
      <c r="F12" s="19">
        <v>0</v>
      </c>
      <c r="G12" s="19">
        <v>0</v>
      </c>
      <c r="H12" s="19">
        <v>0</v>
      </c>
      <c r="I12" s="19">
        <v>0</v>
      </c>
      <c r="J12" s="19">
        <v>0</v>
      </c>
      <c r="K12" s="19">
        <v>0</v>
      </c>
    </row>
    <row r="13" spans="1:12" x14ac:dyDescent="0.25">
      <c r="A13" s="4"/>
      <c r="B13" t="s">
        <v>44</v>
      </c>
      <c r="E13" t="s">
        <v>17</v>
      </c>
      <c r="F13" s="18">
        <v>200</v>
      </c>
      <c r="G13" s="18">
        <v>450</v>
      </c>
      <c r="H13" s="18">
        <v>400</v>
      </c>
      <c r="I13" s="18">
        <v>350</v>
      </c>
      <c r="J13" s="18">
        <v>200</v>
      </c>
      <c r="K13" s="18">
        <v>100</v>
      </c>
    </row>
    <row r="14" spans="1:12" x14ac:dyDescent="0.25">
      <c r="A14" s="1"/>
      <c r="B14" t="s">
        <v>45</v>
      </c>
      <c r="E14" t="s">
        <v>26</v>
      </c>
      <c r="F14" s="20">
        <f>MAX(F13-F8,0)</f>
        <v>200</v>
      </c>
      <c r="G14" s="20">
        <f t="shared" ref="G14:K14" si="2">MAX(G13-G8,0)</f>
        <v>450</v>
      </c>
      <c r="H14" s="20">
        <f t="shared" si="2"/>
        <v>400</v>
      </c>
      <c r="I14" s="20">
        <f t="shared" si="2"/>
        <v>350</v>
      </c>
      <c r="J14" s="20">
        <f t="shared" si="2"/>
        <v>200</v>
      </c>
      <c r="K14" s="20">
        <f t="shared" si="2"/>
        <v>100</v>
      </c>
    </row>
    <row r="15" spans="1:12" x14ac:dyDescent="0.25">
      <c r="A15" s="2"/>
      <c r="B15" t="s">
        <v>48</v>
      </c>
      <c r="E15" t="s">
        <v>27</v>
      </c>
      <c r="F15" s="20">
        <f>MIN(F13-MIN(F8,F7),0)</f>
        <v>0</v>
      </c>
      <c r="G15" s="20">
        <f t="shared" ref="G15:K15" si="3">MIN(G13-MIN(G8,G7),0)</f>
        <v>0</v>
      </c>
      <c r="H15" s="20">
        <f t="shared" si="3"/>
        <v>0</v>
      </c>
      <c r="I15" s="20">
        <f t="shared" si="3"/>
        <v>0</v>
      </c>
      <c r="J15" s="20">
        <f t="shared" si="3"/>
        <v>0</v>
      </c>
      <c r="K15" s="20">
        <f t="shared" si="3"/>
        <v>0</v>
      </c>
    </row>
    <row r="16" spans="1:12" x14ac:dyDescent="0.25">
      <c r="A16" s="5"/>
      <c r="B16" t="s">
        <v>49</v>
      </c>
      <c r="E16" t="s">
        <v>10</v>
      </c>
      <c r="F16" s="18">
        <v>200</v>
      </c>
      <c r="G16" s="18">
        <v>450</v>
      </c>
      <c r="H16" s="18">
        <v>400</v>
      </c>
      <c r="I16" s="18">
        <v>350</v>
      </c>
      <c r="J16" s="18">
        <v>200</v>
      </c>
      <c r="K16" s="18">
        <v>100</v>
      </c>
    </row>
    <row r="17" spans="5:12" x14ac:dyDescent="0.25">
      <c r="E17" t="s">
        <v>6</v>
      </c>
      <c r="F17" s="20">
        <f>F6-F8</f>
        <v>200</v>
      </c>
      <c r="G17" s="20">
        <f t="shared" ref="G17:K17" si="4">G6-G8</f>
        <v>350</v>
      </c>
      <c r="H17" s="20">
        <f t="shared" si="4"/>
        <v>300</v>
      </c>
      <c r="I17" s="20">
        <f t="shared" si="4"/>
        <v>250</v>
      </c>
      <c r="J17" s="20">
        <f t="shared" si="4"/>
        <v>200</v>
      </c>
      <c r="K17" s="20">
        <f t="shared" si="4"/>
        <v>100</v>
      </c>
      <c r="L17" s="6" t="s">
        <v>99</v>
      </c>
    </row>
    <row r="18" spans="5:12" x14ac:dyDescent="0.25">
      <c r="E18" t="s">
        <v>7</v>
      </c>
      <c r="F18" s="20">
        <f>IF(F17&gt;0,MIN(F17,F14),0)</f>
        <v>200</v>
      </c>
      <c r="G18" s="20">
        <f t="shared" ref="G18:K18" si="5">IF(G17&gt;0,MIN(G17,G14),0)</f>
        <v>350</v>
      </c>
      <c r="H18" s="20">
        <f t="shared" si="5"/>
        <v>300</v>
      </c>
      <c r="I18" s="20">
        <f t="shared" si="5"/>
        <v>250</v>
      </c>
      <c r="J18" s="20">
        <f t="shared" si="5"/>
        <v>200</v>
      </c>
      <c r="K18" s="20">
        <f t="shared" si="5"/>
        <v>100</v>
      </c>
      <c r="L18" s="6" t="s">
        <v>99</v>
      </c>
    </row>
    <row r="19" spans="5:12" x14ac:dyDescent="0.25">
      <c r="E19" t="s">
        <v>8</v>
      </c>
      <c r="F19" s="20">
        <f>IF(F17&lt;0,MAX(F17,F15),0)</f>
        <v>0</v>
      </c>
      <c r="G19" s="20">
        <f t="shared" ref="G19:K19" si="6">IF(G17&lt;0,MAX(G17,G15),0)</f>
        <v>0</v>
      </c>
      <c r="H19" s="20">
        <f t="shared" si="6"/>
        <v>0</v>
      </c>
      <c r="I19" s="20">
        <f t="shared" si="6"/>
        <v>0</v>
      </c>
      <c r="J19" s="20">
        <f t="shared" si="6"/>
        <v>0</v>
      </c>
      <c r="K19" s="20">
        <f t="shared" si="6"/>
        <v>0</v>
      </c>
      <c r="L19" s="6" t="s">
        <v>99</v>
      </c>
    </row>
    <row r="20" spans="5:12" x14ac:dyDescent="0.25">
      <c r="E20" t="s">
        <v>11</v>
      </c>
      <c r="F20" s="20">
        <f>F16-F13</f>
        <v>0</v>
      </c>
      <c r="G20" s="20">
        <f t="shared" ref="G20:K20" si="7">G16-G13</f>
        <v>0</v>
      </c>
      <c r="H20" s="20">
        <f t="shared" si="7"/>
        <v>0</v>
      </c>
      <c r="I20" s="20">
        <f t="shared" si="7"/>
        <v>0</v>
      </c>
      <c r="J20" s="20">
        <f t="shared" si="7"/>
        <v>0</v>
      </c>
      <c r="K20" s="20">
        <f t="shared" si="7"/>
        <v>0</v>
      </c>
      <c r="L20" s="6" t="s">
        <v>99</v>
      </c>
    </row>
    <row r="21" spans="5:12" x14ac:dyDescent="0.25">
      <c r="E21" t="s">
        <v>12</v>
      </c>
      <c r="F21" s="20">
        <f>IF(F17&lt;0,MIN(ABS(F17),F14),0)</f>
        <v>0</v>
      </c>
      <c r="G21" s="20">
        <f t="shared" ref="G21:K21" si="8">IF(G17&lt;0,MIN(ABS(G17),G14),0)</f>
        <v>0</v>
      </c>
      <c r="H21" s="20">
        <f t="shared" si="8"/>
        <v>0</v>
      </c>
      <c r="I21" s="20">
        <f t="shared" si="8"/>
        <v>0</v>
      </c>
      <c r="J21" s="20">
        <f t="shared" si="8"/>
        <v>0</v>
      </c>
      <c r="K21" s="20">
        <f t="shared" si="8"/>
        <v>0</v>
      </c>
      <c r="L21" s="6" t="s">
        <v>99</v>
      </c>
    </row>
    <row r="22" spans="5:12" x14ac:dyDescent="0.25">
      <c r="E22" t="s">
        <v>13</v>
      </c>
      <c r="F22" s="20">
        <f>IF(F17&gt;0,-MIN(F17,ABS(F15)),0)</f>
        <v>0</v>
      </c>
      <c r="G22" s="20">
        <f t="shared" ref="G22:K22" si="9">IF(G17&gt;0,-MIN(G17,ABS(G15)),0)</f>
        <v>0</v>
      </c>
      <c r="H22" s="20">
        <f t="shared" si="9"/>
        <v>0</v>
      </c>
      <c r="I22" s="20">
        <f t="shared" si="9"/>
        <v>0</v>
      </c>
      <c r="J22" s="20">
        <f t="shared" si="9"/>
        <v>0</v>
      </c>
      <c r="K22" s="20">
        <f t="shared" si="9"/>
        <v>0</v>
      </c>
      <c r="L22" s="6" t="s">
        <v>99</v>
      </c>
    </row>
    <row r="23" spans="5:12" x14ac:dyDescent="0.25">
      <c r="E23" t="s">
        <v>97</v>
      </c>
      <c r="F23" s="20">
        <f t="shared" ref="F23:K23" si="10">$C$8*F6</f>
        <v>11000</v>
      </c>
      <c r="G23" s="20">
        <f t="shared" si="10"/>
        <v>19250</v>
      </c>
      <c r="H23" s="20">
        <f t="shared" si="10"/>
        <v>16500</v>
      </c>
      <c r="I23" s="20">
        <f t="shared" si="10"/>
        <v>13750</v>
      </c>
      <c r="J23" s="20">
        <f t="shared" si="10"/>
        <v>11000</v>
      </c>
      <c r="K23" s="20">
        <f t="shared" si="10"/>
        <v>5500</v>
      </c>
      <c r="L23" s="6" t="s">
        <v>99</v>
      </c>
    </row>
    <row r="24" spans="5:12" x14ac:dyDescent="0.25">
      <c r="E24" t="s">
        <v>14</v>
      </c>
      <c r="F24" s="20">
        <f t="shared" ref="F24:K24" si="11">(F16-F6)*$C$9</f>
        <v>0</v>
      </c>
      <c r="G24" s="20">
        <f t="shared" si="11"/>
        <v>8000</v>
      </c>
      <c r="H24" s="20">
        <f t="shared" si="11"/>
        <v>8000</v>
      </c>
      <c r="I24" s="20">
        <f t="shared" si="11"/>
        <v>8000</v>
      </c>
      <c r="J24" s="20">
        <f t="shared" si="11"/>
        <v>0</v>
      </c>
      <c r="K24" s="20">
        <f t="shared" si="11"/>
        <v>0</v>
      </c>
      <c r="L24" s="6" t="s">
        <v>99</v>
      </c>
    </row>
    <row r="25" spans="5:12" x14ac:dyDescent="0.25">
      <c r="E25" t="s">
        <v>18</v>
      </c>
      <c r="F25" s="20">
        <f t="shared" ref="F25:K25" si="12">MAX(F11-$C$9,0)*(F14-MAX(F19,F21))</f>
        <v>0</v>
      </c>
      <c r="G25" s="20">
        <f t="shared" si="12"/>
        <v>0</v>
      </c>
      <c r="H25" s="20">
        <f t="shared" si="12"/>
        <v>0</v>
      </c>
      <c r="I25" s="20">
        <f t="shared" si="12"/>
        <v>0</v>
      </c>
      <c r="J25" s="20">
        <f t="shared" si="12"/>
        <v>0</v>
      </c>
      <c r="K25" s="20">
        <f t="shared" si="12"/>
        <v>0</v>
      </c>
      <c r="L25" s="6" t="s">
        <v>99</v>
      </c>
    </row>
    <row r="26" spans="5:12" x14ac:dyDescent="0.25">
      <c r="E26" t="s">
        <v>19</v>
      </c>
      <c r="F26" s="20">
        <f t="shared" ref="F26:K26" si="13">MIN(F12-$C$9,0)*(F15-MIN(F20,F22))</f>
        <v>0</v>
      </c>
      <c r="G26" s="20">
        <f t="shared" si="13"/>
        <v>0</v>
      </c>
      <c r="H26" s="20">
        <f t="shared" si="13"/>
        <v>0</v>
      </c>
      <c r="I26" s="20">
        <f t="shared" si="13"/>
        <v>0</v>
      </c>
      <c r="J26" s="20">
        <f t="shared" si="13"/>
        <v>0</v>
      </c>
      <c r="K26" s="20">
        <f t="shared" si="13"/>
        <v>0</v>
      </c>
      <c r="L26" s="6" t="s">
        <v>99</v>
      </c>
    </row>
    <row r="27" spans="5:12" x14ac:dyDescent="0.25">
      <c r="E27" t="s">
        <v>37</v>
      </c>
      <c r="F27" s="20">
        <f>SUM(F24:F26)</f>
        <v>0</v>
      </c>
      <c r="G27" s="20">
        <f t="shared" ref="G27:K27" si="14">SUM(G24:G26)</f>
        <v>8000</v>
      </c>
      <c r="H27" s="20">
        <f t="shared" si="14"/>
        <v>8000</v>
      </c>
      <c r="I27" s="20">
        <f t="shared" si="14"/>
        <v>8000</v>
      </c>
      <c r="J27" s="20">
        <f t="shared" si="14"/>
        <v>0</v>
      </c>
      <c r="K27" s="20">
        <f t="shared" si="14"/>
        <v>0</v>
      </c>
      <c r="L27" s="6" t="s">
        <v>99</v>
      </c>
    </row>
    <row r="28" spans="5:12" x14ac:dyDescent="0.25">
      <c r="E28" t="s">
        <v>40</v>
      </c>
      <c r="F28" s="21">
        <f t="shared" ref="F28:K28" si="15">F27/F4</f>
        <v>0</v>
      </c>
      <c r="G28" s="21">
        <f t="shared" si="15"/>
        <v>17.777777777777779</v>
      </c>
      <c r="H28" s="21">
        <f t="shared" si="15"/>
        <v>20</v>
      </c>
      <c r="I28" s="21">
        <f t="shared" si="15"/>
        <v>22.857142857142858</v>
      </c>
      <c r="J28" s="21">
        <f t="shared" si="15"/>
        <v>0</v>
      </c>
      <c r="K28" s="21">
        <f t="shared" si="15"/>
        <v>0</v>
      </c>
      <c r="L28" s="6" t="s">
        <v>99</v>
      </c>
    </row>
    <row r="29" spans="5:12" x14ac:dyDescent="0.25">
      <c r="E29" t="s">
        <v>38</v>
      </c>
      <c r="F29" s="20">
        <f t="shared" ref="F29:K29" si="16">SUM(F23:F26)</f>
        <v>11000</v>
      </c>
      <c r="G29" s="20">
        <f t="shared" si="16"/>
        <v>27250</v>
      </c>
      <c r="H29" s="20">
        <f t="shared" si="16"/>
        <v>24500</v>
      </c>
      <c r="I29" s="20">
        <f t="shared" si="16"/>
        <v>21750</v>
      </c>
      <c r="J29" s="20">
        <f t="shared" si="16"/>
        <v>11000</v>
      </c>
      <c r="K29" s="20">
        <f t="shared" si="16"/>
        <v>5500</v>
      </c>
      <c r="L29" s="6" t="s">
        <v>99</v>
      </c>
    </row>
    <row r="30" spans="5:12" x14ac:dyDescent="0.25">
      <c r="E30" t="s">
        <v>39</v>
      </c>
      <c r="F30" s="20">
        <f t="shared" ref="F30:K30" si="17">F29/F4</f>
        <v>22</v>
      </c>
      <c r="G30" s="20">
        <f t="shared" si="17"/>
        <v>60.555555555555557</v>
      </c>
      <c r="H30" s="20">
        <f t="shared" si="17"/>
        <v>61.25</v>
      </c>
      <c r="I30" s="20">
        <f t="shared" si="17"/>
        <v>62.142857142857146</v>
      </c>
      <c r="J30" s="20">
        <f t="shared" si="17"/>
        <v>36.666666666666664</v>
      </c>
      <c r="K30" s="20">
        <f t="shared" si="17"/>
        <v>27.5</v>
      </c>
      <c r="L30" s="6" t="s">
        <v>99</v>
      </c>
    </row>
    <row r="31" spans="5:12" x14ac:dyDescent="0.25">
      <c r="E31" t="s">
        <v>24</v>
      </c>
      <c r="F31" s="20">
        <f t="shared" ref="F31:K31" si="18">F16*F3</f>
        <v>10400</v>
      </c>
      <c r="G31" s="20">
        <f t="shared" si="18"/>
        <v>19350</v>
      </c>
      <c r="H31" s="20">
        <f t="shared" si="18"/>
        <v>20000</v>
      </c>
      <c r="I31" s="20">
        <f t="shared" si="18"/>
        <v>14000</v>
      </c>
      <c r="J31" s="20">
        <f t="shared" si="18"/>
        <v>9400</v>
      </c>
      <c r="K31" s="20">
        <f t="shared" si="18"/>
        <v>5500</v>
      </c>
      <c r="L31" s="6" t="s">
        <v>99</v>
      </c>
    </row>
    <row r="32" spans="5:12" x14ac:dyDescent="0.25">
      <c r="E32" t="s">
        <v>41</v>
      </c>
      <c r="F32" s="20">
        <f t="shared" ref="F32:K32" si="19">F29-F31</f>
        <v>600</v>
      </c>
      <c r="G32" s="20">
        <f t="shared" si="19"/>
        <v>7900</v>
      </c>
      <c r="H32" s="20">
        <f t="shared" si="19"/>
        <v>4500</v>
      </c>
      <c r="I32" s="20">
        <f t="shared" si="19"/>
        <v>7750</v>
      </c>
      <c r="J32" s="20">
        <f t="shared" si="19"/>
        <v>1600</v>
      </c>
      <c r="K32" s="20">
        <f t="shared" si="19"/>
        <v>0</v>
      </c>
      <c r="L32" s="6" t="s">
        <v>99</v>
      </c>
    </row>
    <row r="33" spans="5:12" x14ac:dyDescent="0.25">
      <c r="E33" t="s">
        <v>42</v>
      </c>
      <c r="F33" s="21">
        <f t="shared" ref="F33:K33" si="20">F32/F4</f>
        <v>1.2</v>
      </c>
      <c r="G33" s="21">
        <f t="shared" si="20"/>
        <v>17.555555555555557</v>
      </c>
      <c r="H33" s="21">
        <f t="shared" si="20"/>
        <v>11.25</v>
      </c>
      <c r="I33" s="21">
        <f t="shared" si="20"/>
        <v>22.142857142857142</v>
      </c>
      <c r="J33" s="21">
        <f t="shared" si="20"/>
        <v>5.333333333333333</v>
      </c>
      <c r="K33" s="21">
        <f t="shared" si="20"/>
        <v>0</v>
      </c>
      <c r="L33" s="6" t="s">
        <v>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1"/>
  <sheetViews>
    <sheetView zoomScaleNormal="100" workbookViewId="0"/>
  </sheetViews>
  <sheetFormatPr defaultRowHeight="15" x14ac:dyDescent="0.25"/>
  <cols>
    <col min="1" max="1" width="14" customWidth="1"/>
    <col min="3" max="3" width="19.28515625" customWidth="1"/>
    <col min="14" max="14" width="10" customWidth="1"/>
  </cols>
  <sheetData>
    <row r="1" spans="1:5" x14ac:dyDescent="0.25">
      <c r="A1" t="s">
        <v>50</v>
      </c>
      <c r="B1">
        <f>'Scenario Inc'!C3</f>
        <v>-2000</v>
      </c>
    </row>
    <row r="2" spans="1:5" x14ac:dyDescent="0.25">
      <c r="A2" t="s">
        <v>51</v>
      </c>
      <c r="B2">
        <f>'Scenario Inc'!C5</f>
        <v>300</v>
      </c>
    </row>
    <row r="3" spans="1:5" x14ac:dyDescent="0.25">
      <c r="A3" t="s">
        <v>52</v>
      </c>
      <c r="B3">
        <f>SUM(H18:H23)</f>
        <v>0</v>
      </c>
    </row>
    <row r="4" spans="1:5" x14ac:dyDescent="0.25">
      <c r="A4" t="s">
        <v>71</v>
      </c>
      <c r="B4">
        <f>-SUMIFS(H18:H23,G18:G23,0)</f>
        <v>0</v>
      </c>
    </row>
    <row r="5" spans="1:5" x14ac:dyDescent="0.25">
      <c r="A5" t="s">
        <v>29</v>
      </c>
      <c r="D5">
        <f>COUNTIFS(B18:B23,"Dublin",H18:H23,"&lt;&gt;0")</f>
        <v>0</v>
      </c>
      <c r="E5" t="str">
        <f>IF(D5&lt;1,"Need action to bring unit on in Dublin","Ok")</f>
        <v>Need action to bring unit on in Dublin</v>
      </c>
    </row>
    <row r="6" spans="1:5" x14ac:dyDescent="0.25">
      <c r="A6" t="s">
        <v>61</v>
      </c>
      <c r="D6">
        <f>-MIN((B3+B2)+B1+D9+D10+B4,0)</f>
        <v>1700</v>
      </c>
    </row>
    <row r="7" spans="1:5" x14ac:dyDescent="0.25">
      <c r="A7" t="s">
        <v>62</v>
      </c>
      <c r="D7">
        <f>-MAX((B3+B2)+B1-D9-D10+B4,0)</f>
        <v>0</v>
      </c>
    </row>
    <row r="9" spans="1:5" x14ac:dyDescent="0.25">
      <c r="A9" t="s">
        <v>63</v>
      </c>
      <c r="D9">
        <f>SUM(N18:N23)</f>
        <v>0</v>
      </c>
    </row>
    <row r="10" spans="1:5" x14ac:dyDescent="0.25">
      <c r="A10" t="s">
        <v>64</v>
      </c>
      <c r="D10">
        <f>SUM(N28:N33)</f>
        <v>0</v>
      </c>
    </row>
    <row r="12" spans="1:5" x14ac:dyDescent="0.25">
      <c r="A12" t="s">
        <v>73</v>
      </c>
      <c r="C12">
        <f>B2+SUM(P18:P23)</f>
        <v>300</v>
      </c>
    </row>
    <row r="14" spans="1:5" x14ac:dyDescent="0.25">
      <c r="A14" t="s">
        <v>70</v>
      </c>
      <c r="B14">
        <f>SUM(D9:D10)</f>
        <v>0</v>
      </c>
    </row>
    <row r="16" spans="1:5" ht="14.65" x14ac:dyDescent="0.3">
      <c r="A16" t="s">
        <v>53</v>
      </c>
    </row>
    <row r="17" spans="1:16" ht="14.65" x14ac:dyDescent="0.3">
      <c r="A17" t="s">
        <v>72</v>
      </c>
      <c r="B17" t="s">
        <v>22</v>
      </c>
      <c r="C17" t="s">
        <v>25</v>
      </c>
      <c r="D17" t="s">
        <v>9</v>
      </c>
      <c r="E17" t="s">
        <v>28</v>
      </c>
      <c r="F17" t="s">
        <v>1</v>
      </c>
      <c r="G17" t="s">
        <v>3</v>
      </c>
      <c r="H17" t="s">
        <v>2</v>
      </c>
      <c r="I17" t="s">
        <v>16</v>
      </c>
      <c r="J17" t="s">
        <v>15</v>
      </c>
      <c r="K17" t="s">
        <v>5</v>
      </c>
      <c r="L17" t="s">
        <v>4</v>
      </c>
      <c r="N17" t="s">
        <v>65</v>
      </c>
      <c r="O17" t="s">
        <v>67</v>
      </c>
      <c r="P17" t="s">
        <v>68</v>
      </c>
    </row>
    <row r="18" spans="1:16" ht="14.65" x14ac:dyDescent="0.3">
      <c r="A18" t="s">
        <v>0</v>
      </c>
      <c r="B18" s="3"/>
      <c r="C18" s="15"/>
      <c r="D18" s="3"/>
      <c r="E18" s="3"/>
      <c r="F18" s="3"/>
      <c r="G18" s="4"/>
      <c r="H18" s="1"/>
      <c r="I18" s="2"/>
      <c r="J18" s="2"/>
      <c r="K18" s="1"/>
      <c r="L18" s="1"/>
      <c r="N18" s="4"/>
      <c r="O18" s="4"/>
      <c r="P18" s="2">
        <f>MIN(N18+H18,G18)</f>
        <v>0</v>
      </c>
    </row>
    <row r="19" spans="1:16" ht="14.65" x14ac:dyDescent="0.3">
      <c r="A19" t="s">
        <v>30</v>
      </c>
      <c r="B19" s="3"/>
      <c r="C19" s="15"/>
      <c r="D19" s="3"/>
      <c r="E19" s="3"/>
      <c r="F19" s="3"/>
      <c r="G19" s="4"/>
      <c r="H19" s="1"/>
      <c r="I19" s="2"/>
      <c r="J19" s="2"/>
      <c r="K19" s="1"/>
      <c r="L19" s="1"/>
      <c r="N19" s="4"/>
      <c r="O19" s="4"/>
      <c r="P19" s="2">
        <f t="shared" ref="P19:P23" si="0">MIN(N19+H19,G19)</f>
        <v>0</v>
      </c>
    </row>
    <row r="20" spans="1:16" ht="14.65" x14ac:dyDescent="0.3">
      <c r="A20" t="s">
        <v>31</v>
      </c>
      <c r="B20" s="3"/>
      <c r="C20" s="15"/>
      <c r="D20" s="3"/>
      <c r="E20" s="3"/>
      <c r="F20" s="3"/>
      <c r="G20" s="4"/>
      <c r="H20" s="1"/>
      <c r="I20" s="2"/>
      <c r="J20" s="2"/>
      <c r="K20" s="1"/>
      <c r="L20" s="1"/>
      <c r="N20" s="4"/>
      <c r="O20" s="4"/>
      <c r="P20" s="2">
        <f t="shared" si="0"/>
        <v>0</v>
      </c>
    </row>
    <row r="21" spans="1:16" ht="14.65" x14ac:dyDescent="0.3">
      <c r="A21" t="s">
        <v>32</v>
      </c>
      <c r="B21" s="3"/>
      <c r="C21" s="15"/>
      <c r="D21" s="3"/>
      <c r="E21" s="3"/>
      <c r="F21" s="3"/>
      <c r="G21" s="4"/>
      <c r="H21" s="1"/>
      <c r="I21" s="2"/>
      <c r="J21" s="2"/>
      <c r="K21" s="1"/>
      <c r="L21" s="1"/>
      <c r="N21" s="4"/>
      <c r="O21" s="4"/>
      <c r="P21" s="2">
        <f t="shared" si="0"/>
        <v>0</v>
      </c>
    </row>
    <row r="22" spans="1:16" ht="14.65" x14ac:dyDescent="0.3">
      <c r="A22" t="s">
        <v>33</v>
      </c>
      <c r="B22" s="3"/>
      <c r="C22" s="15"/>
      <c r="D22" s="3"/>
      <c r="E22" s="3"/>
      <c r="F22" s="3"/>
      <c r="G22" s="4"/>
      <c r="H22" s="1"/>
      <c r="I22" s="2"/>
      <c r="J22" s="2"/>
      <c r="K22" s="1"/>
      <c r="L22" s="1"/>
      <c r="N22" s="4"/>
      <c r="O22" s="4"/>
      <c r="P22" s="2">
        <f t="shared" si="0"/>
        <v>0</v>
      </c>
    </row>
    <row r="23" spans="1:16" ht="14.65" x14ac:dyDescent="0.3">
      <c r="A23" t="s">
        <v>34</v>
      </c>
      <c r="B23" s="3"/>
      <c r="C23" s="15"/>
      <c r="D23" s="3"/>
      <c r="E23" s="3"/>
      <c r="F23" s="3"/>
      <c r="G23" s="4"/>
      <c r="H23" s="1"/>
      <c r="I23" s="2"/>
      <c r="J23" s="2"/>
      <c r="K23" s="1"/>
      <c r="L23" s="1"/>
      <c r="N23" s="4"/>
      <c r="O23" s="4"/>
      <c r="P23" s="2">
        <f t="shared" si="0"/>
        <v>0</v>
      </c>
    </row>
    <row r="26" spans="1:16" x14ac:dyDescent="0.25">
      <c r="A26" t="s">
        <v>60</v>
      </c>
    </row>
    <row r="27" spans="1:16" x14ac:dyDescent="0.25">
      <c r="A27" t="s">
        <v>72</v>
      </c>
      <c r="B27" t="s">
        <v>22</v>
      </c>
      <c r="C27" t="s">
        <v>25</v>
      </c>
      <c r="D27" t="s">
        <v>9</v>
      </c>
      <c r="E27" t="s">
        <v>28</v>
      </c>
      <c r="F27" t="s">
        <v>1</v>
      </c>
      <c r="G27" t="s">
        <v>3</v>
      </c>
      <c r="H27" t="s">
        <v>2</v>
      </c>
      <c r="I27" t="s">
        <v>16</v>
      </c>
      <c r="J27" t="s">
        <v>15</v>
      </c>
      <c r="K27" t="s">
        <v>5</v>
      </c>
      <c r="L27" t="s">
        <v>4</v>
      </c>
      <c r="N27" t="s">
        <v>66</v>
      </c>
      <c r="O27" t="s">
        <v>67</v>
      </c>
      <c r="P27" t="s">
        <v>68</v>
      </c>
    </row>
    <row r="28" spans="1:16" x14ac:dyDescent="0.25">
      <c r="A28" t="s">
        <v>0</v>
      </c>
      <c r="B28" s="3"/>
      <c r="C28" s="15"/>
      <c r="D28" s="3"/>
      <c r="E28" s="3"/>
      <c r="F28" s="3"/>
      <c r="G28" s="4"/>
      <c r="H28" s="1"/>
      <c r="I28" s="2"/>
      <c r="J28" s="2"/>
      <c r="K28" s="1"/>
      <c r="L28" s="1"/>
      <c r="N28" s="4"/>
      <c r="O28" s="4"/>
      <c r="P28" s="2">
        <f t="shared" ref="P28:P33" si="1">MIN(N28+H28,G28)</f>
        <v>0</v>
      </c>
    </row>
    <row r="29" spans="1:16" x14ac:dyDescent="0.25">
      <c r="A29" t="s">
        <v>30</v>
      </c>
      <c r="B29" s="3"/>
      <c r="C29" s="15"/>
      <c r="D29" s="3"/>
      <c r="E29" s="3"/>
      <c r="F29" s="3"/>
      <c r="G29" s="4"/>
      <c r="H29" s="1"/>
      <c r="I29" s="2"/>
      <c r="J29" s="2"/>
      <c r="K29" s="1"/>
      <c r="L29" s="1"/>
      <c r="N29" s="4"/>
      <c r="O29" s="4"/>
      <c r="P29" s="2">
        <f t="shared" si="1"/>
        <v>0</v>
      </c>
    </row>
    <row r="30" spans="1:16" x14ac:dyDescent="0.25">
      <c r="A30" t="s">
        <v>31</v>
      </c>
      <c r="B30" s="3"/>
      <c r="C30" s="15"/>
      <c r="D30" s="3"/>
      <c r="E30" s="3"/>
      <c r="F30" s="3"/>
      <c r="G30" s="4"/>
      <c r="H30" s="1"/>
      <c r="I30" s="2"/>
      <c r="J30" s="2"/>
      <c r="K30" s="1"/>
      <c r="L30" s="1"/>
      <c r="N30" s="4"/>
      <c r="O30" s="4"/>
      <c r="P30" s="2">
        <f t="shared" si="1"/>
        <v>0</v>
      </c>
    </row>
    <row r="31" spans="1:16" x14ac:dyDescent="0.25">
      <c r="A31" t="s">
        <v>32</v>
      </c>
      <c r="B31" s="3"/>
      <c r="C31" s="15"/>
      <c r="D31" s="3"/>
      <c r="E31" s="3"/>
      <c r="F31" s="3"/>
      <c r="G31" s="4"/>
      <c r="H31" s="1"/>
      <c r="I31" s="2"/>
      <c r="J31" s="2"/>
      <c r="K31" s="1"/>
      <c r="L31" s="1"/>
      <c r="N31" s="4"/>
      <c r="O31" s="4"/>
      <c r="P31" s="2">
        <f t="shared" si="1"/>
        <v>0</v>
      </c>
    </row>
    <row r="32" spans="1:16" x14ac:dyDescent="0.25">
      <c r="A32" t="s">
        <v>33</v>
      </c>
      <c r="B32" s="3"/>
      <c r="C32" s="15"/>
      <c r="D32" s="3"/>
      <c r="E32" s="3"/>
      <c r="F32" s="3"/>
      <c r="G32" s="4"/>
      <c r="H32" s="1"/>
      <c r="I32" s="2"/>
      <c r="J32" s="2"/>
      <c r="K32" s="1"/>
      <c r="L32" s="1"/>
      <c r="N32" s="4"/>
      <c r="O32" s="4"/>
      <c r="P32" s="2">
        <f t="shared" si="1"/>
        <v>0</v>
      </c>
    </row>
    <row r="33" spans="1:16" x14ac:dyDescent="0.25">
      <c r="A33" t="s">
        <v>34</v>
      </c>
      <c r="B33" s="3"/>
      <c r="C33" s="15"/>
      <c r="D33" s="3"/>
      <c r="E33" s="3"/>
      <c r="F33" s="3"/>
      <c r="G33" s="4"/>
      <c r="H33" s="1"/>
      <c r="I33" s="2"/>
      <c r="J33" s="2"/>
      <c r="K33" s="1"/>
      <c r="L33" s="1"/>
      <c r="N33" s="4"/>
      <c r="O33" s="4"/>
      <c r="P33" s="2">
        <f t="shared" si="1"/>
        <v>0</v>
      </c>
    </row>
    <row r="35" spans="1:16" x14ac:dyDescent="0.25">
      <c r="A35" t="s">
        <v>69</v>
      </c>
    </row>
    <row r="36" spans="1:16" x14ac:dyDescent="0.25">
      <c r="A36" t="s">
        <v>0</v>
      </c>
      <c r="B36" s="4"/>
    </row>
    <row r="37" spans="1:16" x14ac:dyDescent="0.25">
      <c r="A37" t="s">
        <v>30</v>
      </c>
      <c r="B37" s="4"/>
    </row>
    <row r="38" spans="1:16" x14ac:dyDescent="0.25">
      <c r="A38" t="s">
        <v>31</v>
      </c>
      <c r="B38" s="4"/>
    </row>
    <row r="39" spans="1:16" x14ac:dyDescent="0.25">
      <c r="A39" t="s">
        <v>32</v>
      </c>
      <c r="B39" s="4"/>
    </row>
    <row r="40" spans="1:16" x14ac:dyDescent="0.25">
      <c r="A40" t="s">
        <v>33</v>
      </c>
      <c r="B40" s="4"/>
    </row>
    <row r="41" spans="1:16" x14ac:dyDescent="0.25">
      <c r="A41" t="s">
        <v>34</v>
      </c>
      <c r="B41" s="4"/>
    </row>
  </sheetData>
  <autoFilter ref="A35:B41">
    <sortState ref="A36:B41">
      <sortCondition ref="A35:A41"/>
    </sortState>
  </autoFilter>
  <sortState ref="A18:L23">
    <sortCondition ref="K18:K23"/>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46"/>
  <sheetViews>
    <sheetView workbookViewId="0"/>
  </sheetViews>
  <sheetFormatPr defaultRowHeight="15" x14ac:dyDescent="0.25"/>
  <cols>
    <col min="1" max="1" width="45" bestFit="1" customWidth="1"/>
    <col min="2" max="2" width="12" bestFit="1" customWidth="1"/>
    <col min="3" max="3" width="17" bestFit="1" customWidth="1"/>
  </cols>
  <sheetData>
    <row r="1" spans="1:3" x14ac:dyDescent="0.25">
      <c r="A1" s="9" t="s">
        <v>100</v>
      </c>
      <c r="B1" s="9" t="s">
        <v>87</v>
      </c>
      <c r="C1" s="9" t="s">
        <v>83</v>
      </c>
    </row>
    <row r="2" spans="1:3" x14ac:dyDescent="0.25">
      <c r="A2" s="12" t="s">
        <v>54</v>
      </c>
      <c r="B2" s="10">
        <v>-1800</v>
      </c>
      <c r="C2" s="12" t="s">
        <v>84</v>
      </c>
    </row>
    <row r="3" spans="1:3" x14ac:dyDescent="0.25">
      <c r="A3" s="12" t="s">
        <v>55</v>
      </c>
      <c r="B3" s="10">
        <v>100</v>
      </c>
      <c r="C3" s="12" t="s">
        <v>84</v>
      </c>
    </row>
    <row r="4" spans="1:3" x14ac:dyDescent="0.25">
      <c r="A4" s="12" t="s">
        <v>58</v>
      </c>
      <c r="B4" s="10">
        <v>-1500</v>
      </c>
      <c r="C4" s="12" t="s">
        <v>84</v>
      </c>
    </row>
    <row r="5" spans="1:3" x14ac:dyDescent="0.25">
      <c r="A5" s="12" t="s">
        <v>59</v>
      </c>
      <c r="B5" s="10">
        <v>300</v>
      </c>
      <c r="C5" s="12" t="s">
        <v>84</v>
      </c>
    </row>
    <row r="6" spans="1:3" x14ac:dyDescent="0.25">
      <c r="A6" s="12" t="s">
        <v>91</v>
      </c>
      <c r="B6" s="10">
        <v>-500</v>
      </c>
      <c r="C6" s="12" t="s">
        <v>85</v>
      </c>
    </row>
    <row r="7" spans="1:3" x14ac:dyDescent="0.25">
      <c r="A7" s="12" t="s">
        <v>80</v>
      </c>
      <c r="B7" s="10">
        <v>55</v>
      </c>
      <c r="C7" s="12" t="s">
        <v>88</v>
      </c>
    </row>
    <row r="8" spans="1:3" x14ac:dyDescent="0.25">
      <c r="A8" s="12" t="s">
        <v>76</v>
      </c>
      <c r="B8" s="10" t="s">
        <v>75</v>
      </c>
      <c r="C8" s="12"/>
    </row>
    <row r="9" spans="1:3" x14ac:dyDescent="0.25">
      <c r="A9" s="12" t="s">
        <v>77</v>
      </c>
      <c r="B9" s="10" t="s">
        <v>75</v>
      </c>
      <c r="C9" s="12"/>
    </row>
    <row r="10" spans="1:3" x14ac:dyDescent="0.25">
      <c r="A10" s="11" t="s">
        <v>74</v>
      </c>
      <c r="B10" s="10"/>
      <c r="C10" s="12"/>
    </row>
    <row r="11" spans="1:3" x14ac:dyDescent="0.25">
      <c r="A11" s="12" t="s">
        <v>72</v>
      </c>
      <c r="B11" s="10" t="s">
        <v>0</v>
      </c>
      <c r="C11" s="12"/>
    </row>
    <row r="12" spans="1:3" x14ac:dyDescent="0.25">
      <c r="A12" s="12" t="s">
        <v>22</v>
      </c>
      <c r="B12" s="10" t="s">
        <v>23</v>
      </c>
      <c r="C12" s="12"/>
    </row>
    <row r="13" spans="1:3" x14ac:dyDescent="0.25">
      <c r="A13" s="12" t="s">
        <v>94</v>
      </c>
      <c r="B13" s="10">
        <v>52</v>
      </c>
      <c r="C13" s="12" t="s">
        <v>90</v>
      </c>
    </row>
    <row r="14" spans="1:3" x14ac:dyDescent="0.25">
      <c r="A14" s="12" t="s">
        <v>86</v>
      </c>
      <c r="B14" s="10">
        <v>500</v>
      </c>
      <c r="C14" s="12" t="s">
        <v>84</v>
      </c>
    </row>
    <row r="15" spans="1:3" x14ac:dyDescent="0.25">
      <c r="A15" s="12" t="s">
        <v>92</v>
      </c>
      <c r="B15" s="10">
        <v>200</v>
      </c>
      <c r="C15" s="12" t="s">
        <v>84</v>
      </c>
    </row>
    <row r="16" spans="1:3" x14ac:dyDescent="0.25">
      <c r="A16" s="12" t="s">
        <v>81</v>
      </c>
      <c r="B16" s="10">
        <v>300</v>
      </c>
      <c r="C16" s="12" t="s">
        <v>85</v>
      </c>
    </row>
    <row r="17" spans="1:3" x14ac:dyDescent="0.25">
      <c r="A17" s="12" t="s">
        <v>82</v>
      </c>
      <c r="B17" s="10">
        <v>16500</v>
      </c>
      <c r="C17" s="12" t="s">
        <v>89</v>
      </c>
    </row>
    <row r="18" spans="1:3" ht="14.65" x14ac:dyDescent="0.3">
      <c r="A18" s="7"/>
    </row>
    <row r="19" spans="1:3" ht="14.65" x14ac:dyDescent="0.3">
      <c r="A19" s="12" t="s">
        <v>93</v>
      </c>
      <c r="B19" s="12"/>
      <c r="C19" s="12" t="s">
        <v>84</v>
      </c>
    </row>
    <row r="20" spans="1:3" x14ac:dyDescent="0.25">
      <c r="A20" s="12" t="s">
        <v>95</v>
      </c>
      <c r="B20" s="12"/>
      <c r="C20" s="12" t="s">
        <v>88</v>
      </c>
    </row>
    <row r="21" spans="1:3" x14ac:dyDescent="0.25">
      <c r="A21" s="12" t="s">
        <v>96</v>
      </c>
      <c r="B21" s="12"/>
      <c r="C21" s="12" t="s">
        <v>88</v>
      </c>
    </row>
    <row r="22" spans="1:3" x14ac:dyDescent="0.25">
      <c r="A22" s="7"/>
    </row>
    <row r="23" spans="1:3" x14ac:dyDescent="0.25">
      <c r="A23" s="7"/>
    </row>
    <row r="24" spans="1:3" x14ac:dyDescent="0.25">
      <c r="A24" s="7"/>
    </row>
    <row r="25" spans="1:3" x14ac:dyDescent="0.25">
      <c r="A25" s="7"/>
    </row>
    <row r="26" spans="1:3" x14ac:dyDescent="0.25">
      <c r="A26" s="9" t="s">
        <v>100</v>
      </c>
      <c r="B26" s="9" t="s">
        <v>87</v>
      </c>
      <c r="C26" s="9" t="s">
        <v>83</v>
      </c>
    </row>
    <row r="27" spans="1:3" x14ac:dyDescent="0.25">
      <c r="A27" s="12" t="s">
        <v>54</v>
      </c>
      <c r="B27" s="10">
        <v>-1800</v>
      </c>
      <c r="C27" s="12" t="s">
        <v>84</v>
      </c>
    </row>
    <row r="28" spans="1:3" x14ac:dyDescent="0.25">
      <c r="A28" s="12" t="s">
        <v>55</v>
      </c>
      <c r="B28" s="10">
        <v>100</v>
      </c>
      <c r="C28" s="12" t="s">
        <v>84</v>
      </c>
    </row>
    <row r="29" spans="1:3" x14ac:dyDescent="0.25">
      <c r="A29" s="12" t="s">
        <v>58</v>
      </c>
      <c r="B29" s="10">
        <v>-1500</v>
      </c>
      <c r="C29" s="12" t="s">
        <v>84</v>
      </c>
    </row>
    <row r="30" spans="1:3" x14ac:dyDescent="0.25">
      <c r="A30" s="12" t="s">
        <v>59</v>
      </c>
      <c r="B30" s="10">
        <v>300</v>
      </c>
      <c r="C30" s="12" t="s">
        <v>84</v>
      </c>
    </row>
    <row r="31" spans="1:3" x14ac:dyDescent="0.25">
      <c r="A31" s="12" t="s">
        <v>91</v>
      </c>
      <c r="B31" s="10">
        <v>-500</v>
      </c>
      <c r="C31" s="12" t="s">
        <v>85</v>
      </c>
    </row>
    <row r="32" spans="1:3" x14ac:dyDescent="0.25">
      <c r="A32" s="12" t="s">
        <v>80</v>
      </c>
      <c r="B32" s="10">
        <v>55</v>
      </c>
      <c r="C32" s="12" t="s">
        <v>88</v>
      </c>
    </row>
    <row r="33" spans="1:3" x14ac:dyDescent="0.25">
      <c r="A33" s="12" t="s">
        <v>76</v>
      </c>
      <c r="B33" s="10" t="s">
        <v>75</v>
      </c>
      <c r="C33" s="12"/>
    </row>
    <row r="34" spans="1:3" x14ac:dyDescent="0.25">
      <c r="A34" s="12" t="s">
        <v>77</v>
      </c>
      <c r="B34" s="10" t="s">
        <v>75</v>
      </c>
      <c r="C34" s="12"/>
    </row>
    <row r="35" spans="1:3" x14ac:dyDescent="0.25">
      <c r="A35" s="11" t="s">
        <v>74</v>
      </c>
      <c r="B35" s="10"/>
      <c r="C35" s="12"/>
    </row>
    <row r="36" spans="1:3" x14ac:dyDescent="0.25">
      <c r="A36" s="12" t="s">
        <v>72</v>
      </c>
      <c r="B36" s="10" t="s">
        <v>30</v>
      </c>
      <c r="C36" s="12"/>
    </row>
    <row r="37" spans="1:3" x14ac:dyDescent="0.25">
      <c r="A37" s="12" t="s">
        <v>22</v>
      </c>
      <c r="B37" s="10" t="s">
        <v>23</v>
      </c>
      <c r="C37" s="12"/>
    </row>
    <row r="38" spans="1:3" x14ac:dyDescent="0.25">
      <c r="A38" s="12" t="s">
        <v>94</v>
      </c>
      <c r="B38" s="10">
        <v>43</v>
      </c>
      <c r="C38" s="12" t="s">
        <v>90</v>
      </c>
    </row>
    <row r="39" spans="1:3" x14ac:dyDescent="0.25">
      <c r="A39" s="12" t="s">
        <v>86</v>
      </c>
      <c r="B39" s="10">
        <v>450</v>
      </c>
      <c r="C39" s="12" t="s">
        <v>84</v>
      </c>
    </row>
    <row r="40" spans="1:3" x14ac:dyDescent="0.25">
      <c r="A40" s="12" t="s">
        <v>92</v>
      </c>
      <c r="B40" s="10">
        <v>190</v>
      </c>
      <c r="C40" s="12" t="s">
        <v>84</v>
      </c>
    </row>
    <row r="41" spans="1:3" x14ac:dyDescent="0.25">
      <c r="A41" s="12" t="s">
        <v>81</v>
      </c>
      <c r="B41" s="10">
        <v>300</v>
      </c>
      <c r="C41" s="12" t="s">
        <v>85</v>
      </c>
    </row>
    <row r="42" spans="1:3" x14ac:dyDescent="0.25">
      <c r="A42" s="12" t="s">
        <v>82</v>
      </c>
      <c r="B42" s="10">
        <v>16500</v>
      </c>
      <c r="C42" s="12" t="s">
        <v>89</v>
      </c>
    </row>
    <row r="43" spans="1:3" x14ac:dyDescent="0.25">
      <c r="A43" s="7"/>
    </row>
    <row r="44" spans="1:3" x14ac:dyDescent="0.25">
      <c r="A44" s="12" t="s">
        <v>93</v>
      </c>
      <c r="B44" s="12"/>
      <c r="C44" s="12" t="s">
        <v>84</v>
      </c>
    </row>
    <row r="45" spans="1:3" x14ac:dyDescent="0.25">
      <c r="A45" s="12" t="s">
        <v>95</v>
      </c>
      <c r="B45" s="12"/>
      <c r="C45" s="12" t="s">
        <v>88</v>
      </c>
    </row>
    <row r="46" spans="1:3" x14ac:dyDescent="0.25">
      <c r="A46" s="12" t="s">
        <v>96</v>
      </c>
      <c r="B46" s="12"/>
      <c r="C46" s="12" t="s">
        <v>88</v>
      </c>
    </row>
    <row r="47" spans="1:3" x14ac:dyDescent="0.25">
      <c r="A47" s="7"/>
    </row>
    <row r="48" spans="1:3" x14ac:dyDescent="0.25">
      <c r="A48" s="7"/>
    </row>
    <row r="49" spans="1:3" x14ac:dyDescent="0.25">
      <c r="A49" s="7"/>
    </row>
    <row r="50" spans="1:3" x14ac:dyDescent="0.25">
      <c r="A50" s="7"/>
    </row>
    <row r="51" spans="1:3" x14ac:dyDescent="0.25">
      <c r="A51" s="9" t="s">
        <v>100</v>
      </c>
      <c r="B51" s="9" t="s">
        <v>87</v>
      </c>
      <c r="C51" s="9" t="s">
        <v>83</v>
      </c>
    </row>
    <row r="52" spans="1:3" x14ac:dyDescent="0.25">
      <c r="A52" s="12" t="s">
        <v>54</v>
      </c>
      <c r="B52" s="10">
        <v>-1800</v>
      </c>
      <c r="C52" s="12" t="s">
        <v>84</v>
      </c>
    </row>
    <row r="53" spans="1:3" x14ac:dyDescent="0.25">
      <c r="A53" s="12" t="s">
        <v>55</v>
      </c>
      <c r="B53" s="10">
        <v>100</v>
      </c>
      <c r="C53" s="12" t="s">
        <v>84</v>
      </c>
    </row>
    <row r="54" spans="1:3" x14ac:dyDescent="0.25">
      <c r="A54" s="12" t="s">
        <v>58</v>
      </c>
      <c r="B54" s="10">
        <v>-1500</v>
      </c>
      <c r="C54" s="12" t="s">
        <v>84</v>
      </c>
    </row>
    <row r="55" spans="1:3" x14ac:dyDescent="0.25">
      <c r="A55" s="12" t="s">
        <v>59</v>
      </c>
      <c r="B55" s="10">
        <v>300</v>
      </c>
      <c r="C55" s="12" t="s">
        <v>84</v>
      </c>
    </row>
    <row r="56" spans="1:3" x14ac:dyDescent="0.25">
      <c r="A56" s="12" t="s">
        <v>91</v>
      </c>
      <c r="B56" s="10">
        <v>-500</v>
      </c>
      <c r="C56" s="12" t="s">
        <v>85</v>
      </c>
    </row>
    <row r="57" spans="1:3" x14ac:dyDescent="0.25">
      <c r="A57" s="12" t="s">
        <v>80</v>
      </c>
      <c r="B57" s="10">
        <v>55</v>
      </c>
      <c r="C57" s="12" t="s">
        <v>88</v>
      </c>
    </row>
    <row r="58" spans="1:3" x14ac:dyDescent="0.25">
      <c r="A58" s="12" t="s">
        <v>76</v>
      </c>
      <c r="B58" s="10" t="s">
        <v>75</v>
      </c>
      <c r="C58" s="12"/>
    </row>
    <row r="59" spans="1:3" x14ac:dyDescent="0.25">
      <c r="A59" s="12" t="s">
        <v>77</v>
      </c>
      <c r="B59" s="10" t="s">
        <v>75</v>
      </c>
      <c r="C59" s="12"/>
    </row>
    <row r="60" spans="1:3" x14ac:dyDescent="0.25">
      <c r="A60" s="11" t="s">
        <v>74</v>
      </c>
      <c r="B60" s="10"/>
      <c r="C60" s="12"/>
    </row>
    <row r="61" spans="1:3" x14ac:dyDescent="0.25">
      <c r="A61" s="12" t="s">
        <v>72</v>
      </c>
      <c r="B61" s="10" t="s">
        <v>31</v>
      </c>
      <c r="C61" s="12"/>
    </row>
    <row r="62" spans="1:3" x14ac:dyDescent="0.25">
      <c r="A62" s="12" t="s">
        <v>22</v>
      </c>
      <c r="B62" s="10" t="s">
        <v>35</v>
      </c>
      <c r="C62" s="12"/>
    </row>
    <row r="63" spans="1:3" x14ac:dyDescent="0.25">
      <c r="A63" s="12" t="s">
        <v>94</v>
      </c>
      <c r="B63" s="10">
        <v>50</v>
      </c>
      <c r="C63" s="12" t="s">
        <v>90</v>
      </c>
    </row>
    <row r="64" spans="1:3" x14ac:dyDescent="0.25">
      <c r="A64" s="12" t="s">
        <v>86</v>
      </c>
      <c r="B64" s="10">
        <v>400</v>
      </c>
      <c r="C64" s="12" t="s">
        <v>84</v>
      </c>
    </row>
    <row r="65" spans="1:3" x14ac:dyDescent="0.25">
      <c r="A65" s="12" t="s">
        <v>92</v>
      </c>
      <c r="B65" s="10">
        <v>180</v>
      </c>
      <c r="C65" s="12" t="s">
        <v>84</v>
      </c>
    </row>
    <row r="66" spans="1:3" x14ac:dyDescent="0.25">
      <c r="A66" s="12" t="s">
        <v>81</v>
      </c>
      <c r="B66" s="10">
        <v>300</v>
      </c>
      <c r="C66" s="12" t="s">
        <v>85</v>
      </c>
    </row>
    <row r="67" spans="1:3" x14ac:dyDescent="0.25">
      <c r="A67" s="12" t="s">
        <v>82</v>
      </c>
      <c r="B67" s="10">
        <v>16500</v>
      </c>
      <c r="C67" s="12" t="s">
        <v>89</v>
      </c>
    </row>
    <row r="68" spans="1:3" x14ac:dyDescent="0.25">
      <c r="A68" s="7"/>
    </row>
    <row r="69" spans="1:3" x14ac:dyDescent="0.25">
      <c r="A69" s="12" t="s">
        <v>93</v>
      </c>
      <c r="B69" s="12"/>
      <c r="C69" s="12" t="s">
        <v>84</v>
      </c>
    </row>
    <row r="70" spans="1:3" x14ac:dyDescent="0.25">
      <c r="A70" s="12" t="s">
        <v>95</v>
      </c>
      <c r="B70" s="12"/>
      <c r="C70" s="12" t="s">
        <v>88</v>
      </c>
    </row>
    <row r="71" spans="1:3" x14ac:dyDescent="0.25">
      <c r="A71" s="12" t="s">
        <v>96</v>
      </c>
      <c r="B71" s="12"/>
      <c r="C71" s="12" t="s">
        <v>88</v>
      </c>
    </row>
    <row r="72" spans="1:3" x14ac:dyDescent="0.25">
      <c r="A72" s="7"/>
    </row>
    <row r="73" spans="1:3" x14ac:dyDescent="0.25">
      <c r="A73" s="7"/>
    </row>
    <row r="74" spans="1:3" x14ac:dyDescent="0.25">
      <c r="A74" s="7"/>
    </row>
    <row r="75" spans="1:3" x14ac:dyDescent="0.25">
      <c r="A75" s="7"/>
    </row>
    <row r="76" spans="1:3" x14ac:dyDescent="0.25">
      <c r="A76" s="9" t="s">
        <v>100</v>
      </c>
      <c r="B76" s="9" t="s">
        <v>87</v>
      </c>
      <c r="C76" s="9" t="s">
        <v>83</v>
      </c>
    </row>
    <row r="77" spans="1:3" x14ac:dyDescent="0.25">
      <c r="A77" s="12" t="s">
        <v>54</v>
      </c>
      <c r="B77" s="10">
        <v>-1800</v>
      </c>
      <c r="C77" s="12" t="s">
        <v>84</v>
      </c>
    </row>
    <row r="78" spans="1:3" x14ac:dyDescent="0.25">
      <c r="A78" s="12" t="s">
        <v>55</v>
      </c>
      <c r="B78" s="10">
        <v>100</v>
      </c>
      <c r="C78" s="12" t="s">
        <v>84</v>
      </c>
    </row>
    <row r="79" spans="1:3" x14ac:dyDescent="0.25">
      <c r="A79" s="12" t="s">
        <v>58</v>
      </c>
      <c r="B79" s="10">
        <v>-1500</v>
      </c>
      <c r="C79" s="12" t="s">
        <v>84</v>
      </c>
    </row>
    <row r="80" spans="1:3" x14ac:dyDescent="0.25">
      <c r="A80" s="12" t="s">
        <v>59</v>
      </c>
      <c r="B80" s="10">
        <v>300</v>
      </c>
      <c r="C80" s="12" t="s">
        <v>84</v>
      </c>
    </row>
    <row r="81" spans="1:3" x14ac:dyDescent="0.25">
      <c r="A81" s="12" t="s">
        <v>91</v>
      </c>
      <c r="B81" s="10">
        <v>-500</v>
      </c>
      <c r="C81" s="12" t="s">
        <v>85</v>
      </c>
    </row>
    <row r="82" spans="1:3" x14ac:dyDescent="0.25">
      <c r="A82" s="12" t="s">
        <v>80</v>
      </c>
      <c r="B82" s="10">
        <v>55</v>
      </c>
      <c r="C82" s="12" t="s">
        <v>88</v>
      </c>
    </row>
    <row r="83" spans="1:3" x14ac:dyDescent="0.25">
      <c r="A83" s="12" t="s">
        <v>76</v>
      </c>
      <c r="B83" s="10" t="s">
        <v>75</v>
      </c>
      <c r="C83" s="12"/>
    </row>
    <row r="84" spans="1:3" x14ac:dyDescent="0.25">
      <c r="A84" s="12" t="s">
        <v>77</v>
      </c>
      <c r="B84" s="10" t="s">
        <v>75</v>
      </c>
      <c r="C84" s="12"/>
    </row>
    <row r="85" spans="1:3" x14ac:dyDescent="0.25">
      <c r="A85" s="11" t="s">
        <v>74</v>
      </c>
      <c r="B85" s="10"/>
      <c r="C85" s="12"/>
    </row>
    <row r="86" spans="1:3" x14ac:dyDescent="0.25">
      <c r="A86" s="12" t="s">
        <v>72</v>
      </c>
      <c r="B86" s="10" t="s">
        <v>32</v>
      </c>
      <c r="C86" s="12"/>
    </row>
    <row r="87" spans="1:3" x14ac:dyDescent="0.25">
      <c r="A87" s="12" t="s">
        <v>22</v>
      </c>
      <c r="B87" s="10" t="s">
        <v>46</v>
      </c>
      <c r="C87" s="12"/>
    </row>
    <row r="88" spans="1:3" x14ac:dyDescent="0.25">
      <c r="A88" s="12" t="s">
        <v>94</v>
      </c>
      <c r="B88" s="10">
        <v>40</v>
      </c>
      <c r="C88" s="12" t="s">
        <v>90</v>
      </c>
    </row>
    <row r="89" spans="1:3" x14ac:dyDescent="0.25">
      <c r="A89" s="12" t="s">
        <v>86</v>
      </c>
      <c r="B89" s="10">
        <v>350</v>
      </c>
      <c r="C89" s="12" t="s">
        <v>84</v>
      </c>
    </row>
    <row r="90" spans="1:3" x14ac:dyDescent="0.25">
      <c r="A90" s="12" t="s">
        <v>92</v>
      </c>
      <c r="B90" s="10">
        <v>170</v>
      </c>
      <c r="C90" s="12" t="s">
        <v>84</v>
      </c>
    </row>
    <row r="91" spans="1:3" x14ac:dyDescent="0.25">
      <c r="A91" s="12" t="s">
        <v>81</v>
      </c>
      <c r="B91" s="10">
        <v>350</v>
      </c>
      <c r="C91" s="12" t="s">
        <v>85</v>
      </c>
    </row>
    <row r="92" spans="1:3" x14ac:dyDescent="0.25">
      <c r="A92" s="12" t="s">
        <v>82</v>
      </c>
      <c r="B92" s="10">
        <v>19250</v>
      </c>
      <c r="C92" s="12" t="s">
        <v>89</v>
      </c>
    </row>
    <row r="93" spans="1:3" x14ac:dyDescent="0.25">
      <c r="A93" s="7"/>
    </row>
    <row r="94" spans="1:3" x14ac:dyDescent="0.25">
      <c r="A94" s="12" t="s">
        <v>93</v>
      </c>
      <c r="B94" s="12"/>
      <c r="C94" s="12" t="s">
        <v>84</v>
      </c>
    </row>
    <row r="95" spans="1:3" x14ac:dyDescent="0.25">
      <c r="A95" s="12" t="s">
        <v>95</v>
      </c>
      <c r="B95" s="12"/>
      <c r="C95" s="12" t="s">
        <v>88</v>
      </c>
    </row>
    <row r="96" spans="1:3" x14ac:dyDescent="0.25">
      <c r="A96" s="12" t="s">
        <v>96</v>
      </c>
      <c r="B96" s="12"/>
      <c r="C96" s="12" t="s">
        <v>88</v>
      </c>
    </row>
    <row r="97" spans="1:3" x14ac:dyDescent="0.25">
      <c r="A97" s="7"/>
    </row>
    <row r="98" spans="1:3" x14ac:dyDescent="0.25">
      <c r="A98" s="7"/>
    </row>
    <row r="99" spans="1:3" x14ac:dyDescent="0.25">
      <c r="A99" s="7"/>
    </row>
    <row r="100" spans="1:3" x14ac:dyDescent="0.25">
      <c r="A100" s="7"/>
    </row>
    <row r="101" spans="1:3" x14ac:dyDescent="0.25">
      <c r="A101" s="9" t="s">
        <v>100</v>
      </c>
      <c r="B101" s="9" t="s">
        <v>87</v>
      </c>
      <c r="C101" s="9" t="s">
        <v>83</v>
      </c>
    </row>
    <row r="102" spans="1:3" x14ac:dyDescent="0.25">
      <c r="A102" s="12" t="s">
        <v>54</v>
      </c>
      <c r="B102" s="10">
        <v>-1800</v>
      </c>
      <c r="C102" s="12" t="s">
        <v>84</v>
      </c>
    </row>
    <row r="103" spans="1:3" x14ac:dyDescent="0.25">
      <c r="A103" s="12" t="s">
        <v>55</v>
      </c>
      <c r="B103" s="10">
        <v>100</v>
      </c>
      <c r="C103" s="12" t="s">
        <v>84</v>
      </c>
    </row>
    <row r="104" spans="1:3" x14ac:dyDescent="0.25">
      <c r="A104" s="12" t="s">
        <v>58</v>
      </c>
      <c r="B104" s="10">
        <v>-1500</v>
      </c>
      <c r="C104" s="12" t="s">
        <v>84</v>
      </c>
    </row>
    <row r="105" spans="1:3" x14ac:dyDescent="0.25">
      <c r="A105" s="12" t="s">
        <v>59</v>
      </c>
      <c r="B105" s="10">
        <v>300</v>
      </c>
      <c r="C105" s="12" t="s">
        <v>84</v>
      </c>
    </row>
    <row r="106" spans="1:3" x14ac:dyDescent="0.25">
      <c r="A106" s="12" t="s">
        <v>91</v>
      </c>
      <c r="B106" s="10">
        <v>-500</v>
      </c>
      <c r="C106" s="12" t="s">
        <v>85</v>
      </c>
    </row>
    <row r="107" spans="1:3" x14ac:dyDescent="0.25">
      <c r="A107" s="12" t="s">
        <v>80</v>
      </c>
      <c r="B107" s="10">
        <v>55</v>
      </c>
      <c r="C107" s="12" t="s">
        <v>88</v>
      </c>
    </row>
    <row r="108" spans="1:3" x14ac:dyDescent="0.25">
      <c r="A108" s="12" t="s">
        <v>76</v>
      </c>
      <c r="B108" s="10" t="s">
        <v>75</v>
      </c>
      <c r="C108" s="12"/>
    </row>
    <row r="109" spans="1:3" x14ac:dyDescent="0.25">
      <c r="A109" s="12" t="s">
        <v>77</v>
      </c>
      <c r="B109" s="10" t="s">
        <v>75</v>
      </c>
      <c r="C109" s="12"/>
    </row>
    <row r="110" spans="1:3" x14ac:dyDescent="0.25">
      <c r="A110" s="11" t="s">
        <v>74</v>
      </c>
      <c r="B110" s="10"/>
      <c r="C110" s="12"/>
    </row>
    <row r="111" spans="1:3" x14ac:dyDescent="0.25">
      <c r="A111" s="12" t="s">
        <v>72</v>
      </c>
      <c r="B111" s="10" t="s">
        <v>33</v>
      </c>
      <c r="C111" s="12"/>
    </row>
    <row r="112" spans="1:3" x14ac:dyDescent="0.25">
      <c r="A112" s="12" t="s">
        <v>22</v>
      </c>
      <c r="B112" s="10" t="s">
        <v>36</v>
      </c>
      <c r="C112" s="12"/>
    </row>
    <row r="113" spans="1:3" x14ac:dyDescent="0.25">
      <c r="A113" s="12" t="s">
        <v>94</v>
      </c>
      <c r="B113" s="10">
        <v>47</v>
      </c>
      <c r="C113" s="12" t="s">
        <v>90</v>
      </c>
    </row>
    <row r="114" spans="1:3" x14ac:dyDescent="0.25">
      <c r="A114" s="12" t="s">
        <v>86</v>
      </c>
      <c r="B114" s="10">
        <v>300</v>
      </c>
      <c r="C114" s="12" t="s">
        <v>84</v>
      </c>
    </row>
    <row r="115" spans="1:3" x14ac:dyDescent="0.25">
      <c r="A115" s="12" t="s">
        <v>92</v>
      </c>
      <c r="B115" s="10">
        <v>160</v>
      </c>
      <c r="C115" s="12" t="s">
        <v>84</v>
      </c>
    </row>
    <row r="116" spans="1:3" x14ac:dyDescent="0.25">
      <c r="A116" s="12" t="s">
        <v>81</v>
      </c>
      <c r="B116" s="10">
        <v>300</v>
      </c>
      <c r="C116" s="12" t="s">
        <v>85</v>
      </c>
    </row>
    <row r="117" spans="1:3" x14ac:dyDescent="0.25">
      <c r="A117" s="12" t="s">
        <v>82</v>
      </c>
      <c r="B117" s="10">
        <v>16500</v>
      </c>
      <c r="C117" s="12" t="s">
        <v>89</v>
      </c>
    </row>
    <row r="118" spans="1:3" x14ac:dyDescent="0.25">
      <c r="A118" s="7"/>
    </row>
    <row r="119" spans="1:3" x14ac:dyDescent="0.25">
      <c r="A119" s="12" t="s">
        <v>93</v>
      </c>
      <c r="B119" s="12"/>
      <c r="C119" s="12" t="s">
        <v>84</v>
      </c>
    </row>
    <row r="120" spans="1:3" x14ac:dyDescent="0.25">
      <c r="A120" s="12" t="s">
        <v>95</v>
      </c>
      <c r="B120" s="12"/>
      <c r="C120" s="12" t="s">
        <v>88</v>
      </c>
    </row>
    <row r="121" spans="1:3" x14ac:dyDescent="0.25">
      <c r="A121" s="12" t="s">
        <v>96</v>
      </c>
      <c r="B121" s="12"/>
      <c r="C121" s="12" t="s">
        <v>88</v>
      </c>
    </row>
    <row r="122" spans="1:3" x14ac:dyDescent="0.25">
      <c r="A122" s="7"/>
    </row>
    <row r="123" spans="1:3" x14ac:dyDescent="0.25">
      <c r="A123" s="7"/>
    </row>
    <row r="124" spans="1:3" x14ac:dyDescent="0.25">
      <c r="A124" s="7"/>
    </row>
    <row r="125" spans="1:3" x14ac:dyDescent="0.25">
      <c r="A125" s="7"/>
    </row>
    <row r="126" spans="1:3" x14ac:dyDescent="0.25">
      <c r="A126" s="9" t="s">
        <v>100</v>
      </c>
      <c r="B126" s="9" t="s">
        <v>87</v>
      </c>
      <c r="C126" s="9" t="s">
        <v>83</v>
      </c>
    </row>
    <row r="127" spans="1:3" x14ac:dyDescent="0.25">
      <c r="A127" s="12" t="s">
        <v>54</v>
      </c>
      <c r="B127" s="10">
        <v>-1800</v>
      </c>
      <c r="C127" s="12" t="s">
        <v>84</v>
      </c>
    </row>
    <row r="128" spans="1:3" x14ac:dyDescent="0.25">
      <c r="A128" s="12" t="s">
        <v>55</v>
      </c>
      <c r="B128" s="10">
        <v>100</v>
      </c>
      <c r="C128" s="12" t="s">
        <v>84</v>
      </c>
    </row>
    <row r="129" spans="1:3" x14ac:dyDescent="0.25">
      <c r="A129" s="12" t="s">
        <v>58</v>
      </c>
      <c r="B129" s="10">
        <v>-1500</v>
      </c>
      <c r="C129" s="12" t="s">
        <v>84</v>
      </c>
    </row>
    <row r="130" spans="1:3" x14ac:dyDescent="0.25">
      <c r="A130" s="12" t="s">
        <v>59</v>
      </c>
      <c r="B130" s="10">
        <v>300</v>
      </c>
      <c r="C130" s="12" t="s">
        <v>84</v>
      </c>
    </row>
    <row r="131" spans="1:3" x14ac:dyDescent="0.25">
      <c r="A131" s="12" t="s">
        <v>91</v>
      </c>
      <c r="B131" s="10">
        <v>-500</v>
      </c>
      <c r="C131" s="12" t="s">
        <v>85</v>
      </c>
    </row>
    <row r="132" spans="1:3" x14ac:dyDescent="0.25">
      <c r="A132" s="12" t="s">
        <v>80</v>
      </c>
      <c r="B132" s="10">
        <v>55</v>
      </c>
      <c r="C132" s="12" t="s">
        <v>88</v>
      </c>
    </row>
    <row r="133" spans="1:3" x14ac:dyDescent="0.25">
      <c r="A133" s="12" t="s">
        <v>76</v>
      </c>
      <c r="B133" s="10" t="s">
        <v>75</v>
      </c>
      <c r="C133" s="12"/>
    </row>
    <row r="134" spans="1:3" x14ac:dyDescent="0.25">
      <c r="A134" s="12" t="s">
        <v>77</v>
      </c>
      <c r="B134" s="10" t="s">
        <v>75</v>
      </c>
      <c r="C134" s="12"/>
    </row>
    <row r="135" spans="1:3" x14ac:dyDescent="0.25">
      <c r="A135" s="11" t="s">
        <v>74</v>
      </c>
      <c r="B135" s="10"/>
      <c r="C135" s="12"/>
    </row>
    <row r="136" spans="1:3" x14ac:dyDescent="0.25">
      <c r="A136" s="12" t="s">
        <v>72</v>
      </c>
      <c r="B136" s="10" t="s">
        <v>34</v>
      </c>
      <c r="C136" s="12"/>
    </row>
    <row r="137" spans="1:3" x14ac:dyDescent="0.25">
      <c r="A137" s="12" t="s">
        <v>22</v>
      </c>
      <c r="B137" s="10" t="s">
        <v>23</v>
      </c>
      <c r="C137" s="12"/>
    </row>
    <row r="138" spans="1:3" x14ac:dyDescent="0.25">
      <c r="A138" s="12" t="s">
        <v>94</v>
      </c>
      <c r="B138" s="10">
        <v>55</v>
      </c>
      <c r="C138" s="12" t="s">
        <v>90</v>
      </c>
    </row>
    <row r="139" spans="1:3" x14ac:dyDescent="0.25">
      <c r="A139" s="12" t="s">
        <v>86</v>
      </c>
      <c r="B139" s="10">
        <v>200</v>
      </c>
      <c r="C139" s="12" t="s">
        <v>84</v>
      </c>
    </row>
    <row r="140" spans="1:3" x14ac:dyDescent="0.25">
      <c r="A140" s="12" t="s">
        <v>92</v>
      </c>
      <c r="B140" s="10">
        <v>100</v>
      </c>
      <c r="C140" s="12" t="s">
        <v>84</v>
      </c>
    </row>
    <row r="141" spans="1:3" x14ac:dyDescent="0.25">
      <c r="A141" s="12" t="s">
        <v>81</v>
      </c>
      <c r="B141" s="10">
        <v>150</v>
      </c>
      <c r="C141" s="12" t="s">
        <v>85</v>
      </c>
    </row>
    <row r="142" spans="1:3" x14ac:dyDescent="0.25">
      <c r="A142" s="12" t="s">
        <v>82</v>
      </c>
      <c r="B142" s="10">
        <v>8250</v>
      </c>
      <c r="C142" s="12" t="s">
        <v>89</v>
      </c>
    </row>
    <row r="144" spans="1:3" x14ac:dyDescent="0.25">
      <c r="A144" s="12" t="s">
        <v>93</v>
      </c>
      <c r="B144" s="12"/>
      <c r="C144" s="12" t="s">
        <v>84</v>
      </c>
    </row>
    <row r="145" spans="1:3" x14ac:dyDescent="0.25">
      <c r="A145" s="12" t="s">
        <v>95</v>
      </c>
      <c r="B145" s="12"/>
      <c r="C145" s="12" t="s">
        <v>88</v>
      </c>
    </row>
    <row r="146" spans="1:3" x14ac:dyDescent="0.25">
      <c r="A146" s="12" t="s">
        <v>96</v>
      </c>
      <c r="B146" s="12"/>
      <c r="C146" s="12" t="s">
        <v>88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3"/>
  <sheetViews>
    <sheetView zoomScaleNormal="100" workbookViewId="0"/>
  </sheetViews>
  <sheetFormatPr defaultRowHeight="15" x14ac:dyDescent="0.25"/>
  <cols>
    <col min="1" max="1" width="28.140625" bestFit="1" customWidth="1"/>
    <col min="2" max="2" width="14" bestFit="1" customWidth="1"/>
    <col min="4" max="4" width="24.7109375" customWidth="1"/>
    <col min="5" max="5" width="44.28515625" bestFit="1" customWidth="1"/>
    <col min="6" max="9" width="7.85546875" bestFit="1" customWidth="1"/>
    <col min="10" max="10" width="8.42578125" bestFit="1" customWidth="1"/>
    <col min="11" max="11" width="7.85546875" bestFit="1" customWidth="1"/>
    <col min="12" max="12" width="14.85546875" bestFit="1" customWidth="1"/>
  </cols>
  <sheetData>
    <row r="1" spans="1:12" x14ac:dyDescent="0.25">
      <c r="A1" s="8" t="s">
        <v>100</v>
      </c>
      <c r="E1" t="s">
        <v>72</v>
      </c>
      <c r="F1" t="s">
        <v>0</v>
      </c>
      <c r="G1" t="s">
        <v>30</v>
      </c>
      <c r="H1" t="s">
        <v>31</v>
      </c>
      <c r="I1" t="s">
        <v>32</v>
      </c>
      <c r="J1" t="s">
        <v>33</v>
      </c>
      <c r="K1" t="s">
        <v>34</v>
      </c>
      <c r="L1" s="6" t="s">
        <v>98</v>
      </c>
    </row>
    <row r="2" spans="1:12" x14ac:dyDescent="0.25">
      <c r="A2" t="s">
        <v>54</v>
      </c>
      <c r="C2" s="16">
        <v>-1800</v>
      </c>
      <c r="D2" s="6"/>
      <c r="E2" s="22" t="s">
        <v>22</v>
      </c>
      <c r="F2" s="16" t="s">
        <v>23</v>
      </c>
      <c r="G2" s="16" t="s">
        <v>23</v>
      </c>
      <c r="H2" s="16" t="s">
        <v>35</v>
      </c>
      <c r="I2" s="16" t="s">
        <v>46</v>
      </c>
      <c r="J2" s="16" t="s">
        <v>36</v>
      </c>
      <c r="K2" s="16" t="s">
        <v>23</v>
      </c>
    </row>
    <row r="3" spans="1:12" x14ac:dyDescent="0.25">
      <c r="A3" t="s">
        <v>58</v>
      </c>
      <c r="C3" s="16">
        <v>-1500</v>
      </c>
      <c r="E3" s="22" t="s">
        <v>25</v>
      </c>
      <c r="F3" s="16">
        <v>52</v>
      </c>
      <c r="G3" s="16">
        <v>43</v>
      </c>
      <c r="H3" s="16">
        <v>50</v>
      </c>
      <c r="I3" s="16">
        <v>40</v>
      </c>
      <c r="J3" s="16">
        <v>47</v>
      </c>
      <c r="K3" s="16">
        <v>55</v>
      </c>
      <c r="L3" s="6" t="s">
        <v>99</v>
      </c>
    </row>
    <row r="4" spans="1:12" x14ac:dyDescent="0.25">
      <c r="A4" t="s">
        <v>55</v>
      </c>
      <c r="C4" s="16">
        <v>100</v>
      </c>
      <c r="D4" s="6"/>
      <c r="E4" s="22" t="s">
        <v>9</v>
      </c>
      <c r="F4" s="16">
        <v>500</v>
      </c>
      <c r="G4" s="16">
        <v>450</v>
      </c>
      <c r="H4" s="16">
        <v>400</v>
      </c>
      <c r="I4" s="16">
        <v>350</v>
      </c>
      <c r="J4" s="16">
        <v>300</v>
      </c>
      <c r="K4" s="16">
        <v>200</v>
      </c>
    </row>
    <row r="5" spans="1:12" x14ac:dyDescent="0.25">
      <c r="A5" t="s">
        <v>59</v>
      </c>
      <c r="C5" s="3">
        <v>300</v>
      </c>
      <c r="E5" s="22" t="s">
        <v>28</v>
      </c>
      <c r="F5" s="16">
        <v>200</v>
      </c>
      <c r="G5" s="16">
        <v>190</v>
      </c>
      <c r="H5" s="16">
        <v>180</v>
      </c>
      <c r="I5" s="16">
        <v>170</v>
      </c>
      <c r="J5" s="16">
        <v>160</v>
      </c>
      <c r="K5" s="16">
        <v>100</v>
      </c>
    </row>
    <row r="6" spans="1:12" x14ac:dyDescent="0.25">
      <c r="A6" t="s">
        <v>56</v>
      </c>
      <c r="C6" s="2">
        <f>SUM(F6:K6)</f>
        <v>1700</v>
      </c>
      <c r="D6" t="str">
        <f>IF((C6+C4)&gt;ABS(C2),"Too Much, reduce by "&amp;(ABS(C2)-(C6+C4)),IF((C6+C4)&lt;ABS(C2),"Too Little, increase by "&amp;(ABS(C2)-(C6+C4)),"Ok"))</f>
        <v>Ok</v>
      </c>
      <c r="E6" s="22" t="s">
        <v>1</v>
      </c>
      <c r="F6" s="16">
        <v>300</v>
      </c>
      <c r="G6" s="16">
        <v>300</v>
      </c>
      <c r="H6" s="16">
        <v>300</v>
      </c>
      <c r="I6" s="16">
        <v>350</v>
      </c>
      <c r="J6" s="16">
        <v>300</v>
      </c>
      <c r="K6" s="16">
        <v>150</v>
      </c>
      <c r="L6" s="6" t="s">
        <v>99</v>
      </c>
    </row>
    <row r="7" spans="1:12" x14ac:dyDescent="0.25">
      <c r="A7" t="s">
        <v>57</v>
      </c>
      <c r="C7" s="2">
        <f>-(C3-C2)-(C5-C4)</f>
        <v>-500</v>
      </c>
      <c r="E7" s="22" t="s">
        <v>3</v>
      </c>
      <c r="F7" s="18">
        <v>500</v>
      </c>
      <c r="G7" s="18">
        <v>450</v>
      </c>
      <c r="H7" s="18">
        <v>400</v>
      </c>
      <c r="I7" s="18">
        <v>350</v>
      </c>
      <c r="J7" s="18">
        <v>300</v>
      </c>
      <c r="K7" s="18">
        <v>200</v>
      </c>
    </row>
    <row r="8" spans="1:12" x14ac:dyDescent="0.25">
      <c r="A8" t="s">
        <v>20</v>
      </c>
      <c r="C8" s="3">
        <v>55</v>
      </c>
      <c r="E8" s="22" t="s">
        <v>2</v>
      </c>
      <c r="F8" s="19">
        <v>0</v>
      </c>
      <c r="G8" s="19">
        <v>0</v>
      </c>
      <c r="H8" s="19">
        <v>0</v>
      </c>
      <c r="I8" s="19">
        <v>0</v>
      </c>
      <c r="J8" s="19">
        <v>0</v>
      </c>
      <c r="K8" s="19">
        <v>0</v>
      </c>
    </row>
    <row r="9" spans="1:12" x14ac:dyDescent="0.25">
      <c r="A9" t="s">
        <v>21</v>
      </c>
      <c r="C9" s="4">
        <v>51</v>
      </c>
      <c r="E9" s="22" t="s">
        <v>16</v>
      </c>
      <c r="F9" s="20">
        <f>IF(F7=0,0,F4-F8)</f>
        <v>500</v>
      </c>
      <c r="G9" s="20">
        <f t="shared" ref="G9:K9" si="0">IF(G7=0,0,G4-G8)</f>
        <v>450</v>
      </c>
      <c r="H9" s="20">
        <f t="shared" si="0"/>
        <v>400</v>
      </c>
      <c r="I9" s="20">
        <f t="shared" si="0"/>
        <v>350</v>
      </c>
      <c r="J9" s="20">
        <f t="shared" si="0"/>
        <v>300</v>
      </c>
      <c r="K9" s="20">
        <f t="shared" si="0"/>
        <v>200</v>
      </c>
      <c r="L9" s="6" t="s">
        <v>99</v>
      </c>
    </row>
    <row r="10" spans="1:12" x14ac:dyDescent="0.25">
      <c r="E10" s="22" t="s">
        <v>15</v>
      </c>
      <c r="F10" s="20">
        <f>IF(F7=0,0,-F8)</f>
        <v>0</v>
      </c>
      <c r="G10" s="20">
        <f t="shared" ref="G10:K10" si="1">IF(G7=0,0,-G8)</f>
        <v>0</v>
      </c>
      <c r="H10" s="20">
        <f t="shared" si="1"/>
        <v>0</v>
      </c>
      <c r="I10" s="20">
        <f t="shared" si="1"/>
        <v>0</v>
      </c>
      <c r="J10" s="20">
        <f t="shared" si="1"/>
        <v>0</v>
      </c>
      <c r="K10" s="20">
        <f t="shared" si="1"/>
        <v>0</v>
      </c>
      <c r="L10" s="6" t="s">
        <v>99</v>
      </c>
    </row>
    <row r="11" spans="1:12" x14ac:dyDescent="0.25">
      <c r="A11" t="s">
        <v>43</v>
      </c>
      <c r="E11" s="22" t="s">
        <v>5</v>
      </c>
      <c r="F11" s="19">
        <v>0</v>
      </c>
      <c r="G11" s="19">
        <v>0</v>
      </c>
      <c r="H11" s="19">
        <v>0</v>
      </c>
      <c r="I11" s="19">
        <v>0</v>
      </c>
      <c r="J11" s="19">
        <v>0</v>
      </c>
      <c r="K11" s="19">
        <v>0</v>
      </c>
    </row>
    <row r="12" spans="1:12" x14ac:dyDescent="0.25">
      <c r="A12" s="3"/>
      <c r="B12" t="s">
        <v>47</v>
      </c>
      <c r="E12" s="22" t="s">
        <v>4</v>
      </c>
      <c r="F12" s="19">
        <v>0</v>
      </c>
      <c r="G12" s="19">
        <v>0</v>
      </c>
      <c r="H12" s="19">
        <v>0</v>
      </c>
      <c r="I12" s="19">
        <v>0</v>
      </c>
      <c r="J12" s="19">
        <v>0</v>
      </c>
      <c r="K12" s="19">
        <v>0</v>
      </c>
    </row>
    <row r="13" spans="1:12" x14ac:dyDescent="0.25">
      <c r="A13" s="4"/>
      <c r="B13" t="s">
        <v>44</v>
      </c>
      <c r="E13" s="22" t="s">
        <v>17</v>
      </c>
      <c r="F13" s="18">
        <v>300</v>
      </c>
      <c r="G13" s="18">
        <v>300</v>
      </c>
      <c r="H13" s="18">
        <v>300</v>
      </c>
      <c r="I13" s="18">
        <v>350</v>
      </c>
      <c r="J13" s="18">
        <v>300</v>
      </c>
      <c r="K13" s="18">
        <v>150</v>
      </c>
    </row>
    <row r="14" spans="1:12" x14ac:dyDescent="0.25">
      <c r="A14" s="1"/>
      <c r="B14" t="s">
        <v>45</v>
      </c>
      <c r="E14" s="22" t="s">
        <v>26</v>
      </c>
      <c r="F14" s="20">
        <f>MAX(F13-F8,0)</f>
        <v>300</v>
      </c>
      <c r="G14" s="20">
        <f t="shared" ref="G14:K14" si="2">MAX(G13-G8,0)</f>
        <v>300</v>
      </c>
      <c r="H14" s="20">
        <f t="shared" si="2"/>
        <v>300</v>
      </c>
      <c r="I14" s="20">
        <f t="shared" si="2"/>
        <v>350</v>
      </c>
      <c r="J14" s="20">
        <f t="shared" si="2"/>
        <v>300</v>
      </c>
      <c r="K14" s="20">
        <f t="shared" si="2"/>
        <v>150</v>
      </c>
    </row>
    <row r="15" spans="1:12" x14ac:dyDescent="0.25">
      <c r="A15" s="2"/>
      <c r="B15" t="s">
        <v>48</v>
      </c>
      <c r="E15" s="22" t="s">
        <v>27</v>
      </c>
      <c r="F15" s="20">
        <f>MIN(F13-MIN(F8,F7),0)</f>
        <v>0</v>
      </c>
      <c r="G15" s="20">
        <f t="shared" ref="G15:K15" si="3">MIN(G13-MIN(G8,G7),0)</f>
        <v>0</v>
      </c>
      <c r="H15" s="20">
        <f t="shared" si="3"/>
        <v>0</v>
      </c>
      <c r="I15" s="20">
        <f t="shared" si="3"/>
        <v>0</v>
      </c>
      <c r="J15" s="20">
        <f t="shared" si="3"/>
        <v>0</v>
      </c>
      <c r="K15" s="20">
        <f t="shared" si="3"/>
        <v>0</v>
      </c>
    </row>
    <row r="16" spans="1:12" x14ac:dyDescent="0.25">
      <c r="A16" s="5"/>
      <c r="B16" t="s">
        <v>49</v>
      </c>
      <c r="E16" s="22" t="s">
        <v>10</v>
      </c>
      <c r="F16" s="18">
        <v>300</v>
      </c>
      <c r="G16" s="18">
        <v>300</v>
      </c>
      <c r="H16" s="18">
        <v>300</v>
      </c>
      <c r="I16" s="18">
        <v>350</v>
      </c>
      <c r="J16" s="18">
        <v>300</v>
      </c>
      <c r="K16" s="18">
        <v>150</v>
      </c>
    </row>
    <row r="17" spans="5:12" x14ac:dyDescent="0.25">
      <c r="E17" s="22" t="s">
        <v>6</v>
      </c>
      <c r="F17" s="20">
        <f>F6-F8</f>
        <v>300</v>
      </c>
      <c r="G17" s="20">
        <f t="shared" ref="G17:K17" si="4">G6-G8</f>
        <v>300</v>
      </c>
      <c r="H17" s="20">
        <f t="shared" si="4"/>
        <v>300</v>
      </c>
      <c r="I17" s="20">
        <f t="shared" si="4"/>
        <v>350</v>
      </c>
      <c r="J17" s="20">
        <f t="shared" si="4"/>
        <v>300</v>
      </c>
      <c r="K17" s="20">
        <f t="shared" si="4"/>
        <v>150</v>
      </c>
      <c r="L17" s="6" t="s">
        <v>99</v>
      </c>
    </row>
    <row r="18" spans="5:12" x14ac:dyDescent="0.25">
      <c r="E18" s="22" t="s">
        <v>7</v>
      </c>
      <c r="F18" s="20">
        <f>IF(F17&gt;0,MIN(F17,F14),0)</f>
        <v>300</v>
      </c>
      <c r="G18" s="20">
        <f t="shared" ref="G18:K18" si="5">IF(G17&gt;0,MIN(G17,G14),0)</f>
        <v>300</v>
      </c>
      <c r="H18" s="20">
        <f t="shared" si="5"/>
        <v>300</v>
      </c>
      <c r="I18" s="20">
        <f t="shared" si="5"/>
        <v>350</v>
      </c>
      <c r="J18" s="20">
        <f t="shared" si="5"/>
        <v>300</v>
      </c>
      <c r="K18" s="20">
        <f t="shared" si="5"/>
        <v>150</v>
      </c>
      <c r="L18" s="6" t="s">
        <v>99</v>
      </c>
    </row>
    <row r="19" spans="5:12" x14ac:dyDescent="0.25">
      <c r="E19" s="22" t="s">
        <v>8</v>
      </c>
      <c r="F19" s="20">
        <f>IF(F17&lt;0,MAX(F17,F15),0)</f>
        <v>0</v>
      </c>
      <c r="G19" s="20">
        <f t="shared" ref="G19:K19" si="6">IF(G17&lt;0,MAX(G17,G15),0)</f>
        <v>0</v>
      </c>
      <c r="H19" s="20">
        <f t="shared" si="6"/>
        <v>0</v>
      </c>
      <c r="I19" s="20">
        <f t="shared" si="6"/>
        <v>0</v>
      </c>
      <c r="J19" s="20">
        <f t="shared" si="6"/>
        <v>0</v>
      </c>
      <c r="K19" s="20">
        <f t="shared" si="6"/>
        <v>0</v>
      </c>
      <c r="L19" s="6" t="s">
        <v>99</v>
      </c>
    </row>
    <row r="20" spans="5:12" x14ac:dyDescent="0.25">
      <c r="E20" s="22" t="s">
        <v>11</v>
      </c>
      <c r="F20" s="20">
        <f>F16-F13</f>
        <v>0</v>
      </c>
      <c r="G20" s="20">
        <f t="shared" ref="G20:K20" si="7">G16-G13</f>
        <v>0</v>
      </c>
      <c r="H20" s="20">
        <f t="shared" si="7"/>
        <v>0</v>
      </c>
      <c r="I20" s="20">
        <f t="shared" si="7"/>
        <v>0</v>
      </c>
      <c r="J20" s="20">
        <f t="shared" si="7"/>
        <v>0</v>
      </c>
      <c r="K20" s="20">
        <f t="shared" si="7"/>
        <v>0</v>
      </c>
      <c r="L20" s="6" t="s">
        <v>99</v>
      </c>
    </row>
    <row r="21" spans="5:12" x14ac:dyDescent="0.25">
      <c r="E21" s="22" t="s">
        <v>12</v>
      </c>
      <c r="F21" s="20">
        <f>IF(F17&lt;0,MIN(ABS(F17),F14),0)</f>
        <v>0</v>
      </c>
      <c r="G21" s="20">
        <f t="shared" ref="G21:K21" si="8">IF(G17&lt;0,MIN(ABS(G17),G14),0)</f>
        <v>0</v>
      </c>
      <c r="H21" s="20">
        <f t="shared" si="8"/>
        <v>0</v>
      </c>
      <c r="I21" s="20">
        <f t="shared" si="8"/>
        <v>0</v>
      </c>
      <c r="J21" s="20">
        <f t="shared" si="8"/>
        <v>0</v>
      </c>
      <c r="K21" s="20">
        <f t="shared" si="8"/>
        <v>0</v>
      </c>
      <c r="L21" s="6" t="s">
        <v>99</v>
      </c>
    </row>
    <row r="22" spans="5:12" x14ac:dyDescent="0.25">
      <c r="E22" s="22" t="s">
        <v>13</v>
      </c>
      <c r="F22" s="20">
        <f>IF(F17&gt;0,-MIN(F17,ABS(F15)),0)</f>
        <v>0</v>
      </c>
      <c r="G22" s="20">
        <f t="shared" ref="G22:K22" si="9">IF(G17&gt;0,-MIN(G17,ABS(G15)),0)</f>
        <v>0</v>
      </c>
      <c r="H22" s="20">
        <f t="shared" si="9"/>
        <v>0</v>
      </c>
      <c r="I22" s="20">
        <f t="shared" si="9"/>
        <v>0</v>
      </c>
      <c r="J22" s="20">
        <f t="shared" si="9"/>
        <v>0</v>
      </c>
      <c r="K22" s="20">
        <f t="shared" si="9"/>
        <v>0</v>
      </c>
      <c r="L22" s="6" t="s">
        <v>99</v>
      </c>
    </row>
    <row r="23" spans="5:12" x14ac:dyDescent="0.25">
      <c r="E23" s="22" t="s">
        <v>97</v>
      </c>
      <c r="F23" s="20">
        <f t="shared" ref="F23:K23" si="10">$C$8*F6</f>
        <v>16500</v>
      </c>
      <c r="G23" s="20">
        <f t="shared" si="10"/>
        <v>16500</v>
      </c>
      <c r="H23" s="20">
        <f t="shared" si="10"/>
        <v>16500</v>
      </c>
      <c r="I23" s="20">
        <f t="shared" si="10"/>
        <v>19250</v>
      </c>
      <c r="J23" s="20">
        <f t="shared" si="10"/>
        <v>16500</v>
      </c>
      <c r="K23" s="20">
        <f t="shared" si="10"/>
        <v>8250</v>
      </c>
      <c r="L23" s="6" t="s">
        <v>99</v>
      </c>
    </row>
    <row r="24" spans="5:12" x14ac:dyDescent="0.25">
      <c r="E24" s="22" t="s">
        <v>14</v>
      </c>
      <c r="F24" s="20">
        <f t="shared" ref="F24:K24" si="11">(F16-F6)*$C$9</f>
        <v>0</v>
      </c>
      <c r="G24" s="20">
        <f t="shared" si="11"/>
        <v>0</v>
      </c>
      <c r="H24" s="20">
        <f t="shared" si="11"/>
        <v>0</v>
      </c>
      <c r="I24" s="20">
        <f t="shared" si="11"/>
        <v>0</v>
      </c>
      <c r="J24" s="20">
        <f t="shared" si="11"/>
        <v>0</v>
      </c>
      <c r="K24" s="20">
        <f t="shared" si="11"/>
        <v>0</v>
      </c>
      <c r="L24" s="6" t="s">
        <v>99</v>
      </c>
    </row>
    <row r="25" spans="5:12" x14ac:dyDescent="0.25">
      <c r="E25" s="22" t="s">
        <v>18</v>
      </c>
      <c r="F25" s="20">
        <f t="shared" ref="F25:K25" si="12">MAX(F11-$C$9,0)*(F14-MAX(F19,F21))</f>
        <v>0</v>
      </c>
      <c r="G25" s="20">
        <f t="shared" si="12"/>
        <v>0</v>
      </c>
      <c r="H25" s="20">
        <f t="shared" si="12"/>
        <v>0</v>
      </c>
      <c r="I25" s="20">
        <f t="shared" si="12"/>
        <v>0</v>
      </c>
      <c r="J25" s="20">
        <f t="shared" si="12"/>
        <v>0</v>
      </c>
      <c r="K25" s="20">
        <f t="shared" si="12"/>
        <v>0</v>
      </c>
      <c r="L25" s="6" t="s">
        <v>99</v>
      </c>
    </row>
    <row r="26" spans="5:12" x14ac:dyDescent="0.25">
      <c r="E26" s="22" t="s">
        <v>19</v>
      </c>
      <c r="F26" s="20">
        <f t="shared" ref="F26:K26" si="13">MIN(F12-$C$9,0)*(F15-MIN(F20,F22))</f>
        <v>0</v>
      </c>
      <c r="G26" s="20">
        <f t="shared" si="13"/>
        <v>0</v>
      </c>
      <c r="H26" s="20">
        <f t="shared" si="13"/>
        <v>0</v>
      </c>
      <c r="I26" s="20">
        <f t="shared" si="13"/>
        <v>0</v>
      </c>
      <c r="J26" s="20">
        <f t="shared" si="13"/>
        <v>0</v>
      </c>
      <c r="K26" s="20">
        <f t="shared" si="13"/>
        <v>0</v>
      </c>
      <c r="L26" s="6" t="s">
        <v>99</v>
      </c>
    </row>
    <row r="27" spans="5:12" x14ac:dyDescent="0.25">
      <c r="E27" s="22" t="s">
        <v>37</v>
      </c>
      <c r="F27" s="20">
        <f>SUM(F24:F26)</f>
        <v>0</v>
      </c>
      <c r="G27" s="20">
        <f t="shared" ref="G27:K27" si="14">SUM(G24:G26)</f>
        <v>0</v>
      </c>
      <c r="H27" s="20">
        <f t="shared" si="14"/>
        <v>0</v>
      </c>
      <c r="I27" s="20">
        <f t="shared" si="14"/>
        <v>0</v>
      </c>
      <c r="J27" s="20">
        <f t="shared" si="14"/>
        <v>0</v>
      </c>
      <c r="K27" s="20">
        <f t="shared" si="14"/>
        <v>0</v>
      </c>
      <c r="L27" s="6" t="s">
        <v>99</v>
      </c>
    </row>
    <row r="28" spans="5:12" x14ac:dyDescent="0.25">
      <c r="E28" s="22" t="s">
        <v>40</v>
      </c>
      <c r="F28" s="21">
        <f t="shared" ref="F28:K28" si="15">F27/F4</f>
        <v>0</v>
      </c>
      <c r="G28" s="21">
        <f t="shared" si="15"/>
        <v>0</v>
      </c>
      <c r="H28" s="21">
        <f t="shared" si="15"/>
        <v>0</v>
      </c>
      <c r="I28" s="21">
        <f t="shared" si="15"/>
        <v>0</v>
      </c>
      <c r="J28" s="21">
        <f t="shared" si="15"/>
        <v>0</v>
      </c>
      <c r="K28" s="21">
        <f t="shared" si="15"/>
        <v>0</v>
      </c>
      <c r="L28" s="6" t="s">
        <v>99</v>
      </c>
    </row>
    <row r="29" spans="5:12" x14ac:dyDescent="0.25">
      <c r="E29" s="22" t="s">
        <v>38</v>
      </c>
      <c r="F29" s="20">
        <f t="shared" ref="F29:K29" si="16">SUM(F23:F26)</f>
        <v>16500</v>
      </c>
      <c r="G29" s="20">
        <f t="shared" si="16"/>
        <v>16500</v>
      </c>
      <c r="H29" s="20">
        <f t="shared" si="16"/>
        <v>16500</v>
      </c>
      <c r="I29" s="20">
        <f t="shared" si="16"/>
        <v>19250</v>
      </c>
      <c r="J29" s="20">
        <f t="shared" si="16"/>
        <v>16500</v>
      </c>
      <c r="K29" s="20">
        <f t="shared" si="16"/>
        <v>8250</v>
      </c>
      <c r="L29" s="6" t="s">
        <v>99</v>
      </c>
    </row>
    <row r="30" spans="5:12" x14ac:dyDescent="0.25">
      <c r="E30" s="22" t="s">
        <v>39</v>
      </c>
      <c r="F30" s="20">
        <f t="shared" ref="F30:K30" si="17">F29/F4</f>
        <v>33</v>
      </c>
      <c r="G30" s="20">
        <f t="shared" si="17"/>
        <v>36.666666666666664</v>
      </c>
      <c r="H30" s="20">
        <f t="shared" si="17"/>
        <v>41.25</v>
      </c>
      <c r="I30" s="20">
        <f t="shared" si="17"/>
        <v>55</v>
      </c>
      <c r="J30" s="20">
        <f t="shared" si="17"/>
        <v>55</v>
      </c>
      <c r="K30" s="20">
        <f t="shared" si="17"/>
        <v>41.25</v>
      </c>
      <c r="L30" s="6" t="s">
        <v>99</v>
      </c>
    </row>
    <row r="31" spans="5:12" x14ac:dyDescent="0.25">
      <c r="E31" s="22" t="s">
        <v>24</v>
      </c>
      <c r="F31" s="20">
        <f t="shared" ref="F31:K31" si="18">F16*F3</f>
        <v>15600</v>
      </c>
      <c r="G31" s="20">
        <f t="shared" si="18"/>
        <v>12900</v>
      </c>
      <c r="H31" s="20">
        <f t="shared" si="18"/>
        <v>15000</v>
      </c>
      <c r="I31" s="20">
        <f t="shared" si="18"/>
        <v>14000</v>
      </c>
      <c r="J31" s="20">
        <f t="shared" si="18"/>
        <v>14100</v>
      </c>
      <c r="K31" s="20">
        <f t="shared" si="18"/>
        <v>8250</v>
      </c>
      <c r="L31" s="6" t="s">
        <v>99</v>
      </c>
    </row>
    <row r="32" spans="5:12" x14ac:dyDescent="0.25">
      <c r="E32" s="22" t="s">
        <v>41</v>
      </c>
      <c r="F32" s="20">
        <f t="shared" ref="F32:K32" si="19">F29-F31</f>
        <v>900</v>
      </c>
      <c r="G32" s="20">
        <f t="shared" si="19"/>
        <v>3600</v>
      </c>
      <c r="H32" s="20">
        <f t="shared" si="19"/>
        <v>1500</v>
      </c>
      <c r="I32" s="20">
        <f t="shared" si="19"/>
        <v>5250</v>
      </c>
      <c r="J32" s="20">
        <f t="shared" si="19"/>
        <v>2400</v>
      </c>
      <c r="K32" s="20">
        <f t="shared" si="19"/>
        <v>0</v>
      </c>
      <c r="L32" s="6" t="s">
        <v>99</v>
      </c>
    </row>
    <row r="33" spans="5:12" x14ac:dyDescent="0.25">
      <c r="E33" s="22" t="s">
        <v>42</v>
      </c>
      <c r="F33" s="21">
        <f t="shared" ref="F33:K33" si="20">F32/F4</f>
        <v>1.8</v>
      </c>
      <c r="G33" s="21">
        <f t="shared" si="20"/>
        <v>8</v>
      </c>
      <c r="H33" s="21">
        <f t="shared" si="20"/>
        <v>3.75</v>
      </c>
      <c r="I33" s="21">
        <f t="shared" si="20"/>
        <v>15</v>
      </c>
      <c r="J33" s="21">
        <f t="shared" si="20"/>
        <v>8</v>
      </c>
      <c r="K33" s="21">
        <f t="shared" si="20"/>
        <v>0</v>
      </c>
      <c r="L33" s="6" t="s">
        <v>99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zoomScaleNormal="100" workbookViewId="0"/>
  </sheetViews>
  <sheetFormatPr defaultRowHeight="15" x14ac:dyDescent="0.25"/>
  <cols>
    <col min="1" max="1" width="14" customWidth="1"/>
    <col min="3" max="3" width="19.28515625" customWidth="1"/>
    <col min="14" max="14" width="10" customWidth="1"/>
  </cols>
  <sheetData>
    <row r="1" spans="1:5" x14ac:dyDescent="0.25">
      <c r="A1" t="s">
        <v>50</v>
      </c>
      <c r="B1">
        <f>'Scenario Dec'!C3</f>
        <v>-1500</v>
      </c>
    </row>
    <row r="2" spans="1:5" x14ac:dyDescent="0.25">
      <c r="A2" t="s">
        <v>51</v>
      </c>
      <c r="B2">
        <f>'Scenario Dec'!C5</f>
        <v>300</v>
      </c>
    </row>
    <row r="3" spans="1:5" x14ac:dyDescent="0.25">
      <c r="A3" t="s">
        <v>52</v>
      </c>
      <c r="B3">
        <f>SUM(H18:H23)</f>
        <v>0</v>
      </c>
    </row>
    <row r="4" spans="1:5" x14ac:dyDescent="0.25">
      <c r="A4" t="s">
        <v>71</v>
      </c>
      <c r="B4">
        <f>-SUMIFS(H18:H23,G18:G23,0)</f>
        <v>0</v>
      </c>
    </row>
    <row r="5" spans="1:5" x14ac:dyDescent="0.25">
      <c r="A5" t="s">
        <v>29</v>
      </c>
      <c r="D5">
        <f>COUNTIFS(B18:B23,"Dublin",H18:H23,"&lt;&gt;0")</f>
        <v>0</v>
      </c>
      <c r="E5" t="str">
        <f>IF(D5&lt;1,"Need action to bring unit on in Dublin","Ok")</f>
        <v>Need action to bring unit on in Dublin</v>
      </c>
    </row>
    <row r="6" spans="1:5" x14ac:dyDescent="0.25">
      <c r="A6" t="s">
        <v>61</v>
      </c>
      <c r="D6">
        <f>-MIN((B3+B2)+B1+D9+D10+B4,0)</f>
        <v>1200</v>
      </c>
    </row>
    <row r="7" spans="1:5" x14ac:dyDescent="0.25">
      <c r="A7" t="s">
        <v>62</v>
      </c>
      <c r="D7">
        <f>-MAX((B3+B2)+B1-D9-D10+B4,0)</f>
        <v>0</v>
      </c>
    </row>
    <row r="9" spans="1:5" x14ac:dyDescent="0.25">
      <c r="A9" t="s">
        <v>63</v>
      </c>
      <c r="D9">
        <f>SUM(N18:N23)</f>
        <v>0</v>
      </c>
    </row>
    <row r="10" spans="1:5" x14ac:dyDescent="0.25">
      <c r="A10" t="s">
        <v>64</v>
      </c>
      <c r="D10">
        <f>SUM(N28:N33)</f>
        <v>0</v>
      </c>
    </row>
    <row r="12" spans="1:5" x14ac:dyDescent="0.25">
      <c r="A12" t="s">
        <v>73</v>
      </c>
      <c r="C12">
        <f>B2+SUM(P18:P23)</f>
        <v>300</v>
      </c>
    </row>
    <row r="14" spans="1:5" x14ac:dyDescent="0.25">
      <c r="A14" t="s">
        <v>70</v>
      </c>
      <c r="B14">
        <f>SUM(D9:D10)</f>
        <v>0</v>
      </c>
    </row>
    <row r="16" spans="1:5" ht="14.65" x14ac:dyDescent="0.3">
      <c r="A16" t="s">
        <v>53</v>
      </c>
    </row>
    <row r="17" spans="1:16" ht="14.65" x14ac:dyDescent="0.3">
      <c r="A17" t="s">
        <v>72</v>
      </c>
      <c r="B17" t="s">
        <v>22</v>
      </c>
      <c r="C17" t="s">
        <v>25</v>
      </c>
      <c r="D17" t="s">
        <v>9</v>
      </c>
      <c r="E17" t="s">
        <v>28</v>
      </c>
      <c r="F17" t="s">
        <v>1</v>
      </c>
      <c r="G17" t="s">
        <v>3</v>
      </c>
      <c r="H17" t="s">
        <v>2</v>
      </c>
      <c r="I17" t="s">
        <v>16</v>
      </c>
      <c r="J17" t="s">
        <v>15</v>
      </c>
      <c r="K17" t="s">
        <v>5</v>
      </c>
      <c r="L17" t="s">
        <v>4</v>
      </c>
      <c r="N17" t="s">
        <v>65</v>
      </c>
      <c r="O17" t="s">
        <v>67</v>
      </c>
      <c r="P17" t="s">
        <v>68</v>
      </c>
    </row>
    <row r="18" spans="1:16" ht="14.65" x14ac:dyDescent="0.3">
      <c r="A18" t="s">
        <v>0</v>
      </c>
      <c r="B18" s="3"/>
      <c r="C18" s="13"/>
      <c r="D18" s="3"/>
      <c r="E18" s="3"/>
      <c r="F18" s="3"/>
      <c r="G18" s="4"/>
      <c r="H18" s="1"/>
      <c r="I18" s="2"/>
      <c r="J18" s="2"/>
      <c r="K18" s="1"/>
      <c r="L18" s="1"/>
      <c r="N18" s="4"/>
      <c r="O18" s="4"/>
      <c r="P18" s="2">
        <f>MIN(N18+H18,G18)</f>
        <v>0</v>
      </c>
    </row>
    <row r="19" spans="1:16" ht="14.65" x14ac:dyDescent="0.3">
      <c r="A19" t="s">
        <v>30</v>
      </c>
      <c r="B19" s="3"/>
      <c r="C19" s="13"/>
      <c r="D19" s="3"/>
      <c r="E19" s="3"/>
      <c r="F19" s="3"/>
      <c r="G19" s="4"/>
      <c r="H19" s="1"/>
      <c r="I19" s="2"/>
      <c r="J19" s="2"/>
      <c r="K19" s="1"/>
      <c r="L19" s="1"/>
      <c r="N19" s="4"/>
      <c r="O19" s="4"/>
      <c r="P19" s="2">
        <f t="shared" ref="P19:P23" si="0">MIN(N19+H19,G19)</f>
        <v>0</v>
      </c>
    </row>
    <row r="20" spans="1:16" ht="14.65" x14ac:dyDescent="0.3">
      <c r="A20" t="s">
        <v>31</v>
      </c>
      <c r="B20" s="3"/>
      <c r="C20" s="13"/>
      <c r="D20" s="3"/>
      <c r="E20" s="3"/>
      <c r="F20" s="3"/>
      <c r="G20" s="4"/>
      <c r="H20" s="1"/>
      <c r="I20" s="2"/>
      <c r="J20" s="2"/>
      <c r="K20" s="1"/>
      <c r="L20" s="1"/>
      <c r="N20" s="4"/>
      <c r="O20" s="4"/>
      <c r="P20" s="2">
        <f t="shared" si="0"/>
        <v>0</v>
      </c>
    </row>
    <row r="21" spans="1:16" ht="14.65" x14ac:dyDescent="0.3">
      <c r="A21" t="s">
        <v>32</v>
      </c>
      <c r="B21" s="3"/>
      <c r="C21" s="13"/>
      <c r="D21" s="3"/>
      <c r="E21" s="3"/>
      <c r="F21" s="3"/>
      <c r="G21" s="4"/>
      <c r="H21" s="1"/>
      <c r="I21" s="2"/>
      <c r="J21" s="2"/>
      <c r="K21" s="1"/>
      <c r="L21" s="1"/>
      <c r="N21" s="4"/>
      <c r="O21" s="4"/>
      <c r="P21" s="2">
        <f t="shared" si="0"/>
        <v>0</v>
      </c>
    </row>
    <row r="22" spans="1:16" ht="14.65" x14ac:dyDescent="0.3">
      <c r="A22" t="s">
        <v>33</v>
      </c>
      <c r="B22" s="3"/>
      <c r="C22" s="13"/>
      <c r="D22" s="3"/>
      <c r="E22" s="3"/>
      <c r="F22" s="3"/>
      <c r="G22" s="4"/>
      <c r="H22" s="1"/>
      <c r="I22" s="2"/>
      <c r="J22" s="2"/>
      <c r="K22" s="1"/>
      <c r="L22" s="1"/>
      <c r="N22" s="4"/>
      <c r="O22" s="4"/>
      <c r="P22" s="2">
        <f t="shared" si="0"/>
        <v>0</v>
      </c>
    </row>
    <row r="23" spans="1:16" ht="14.65" x14ac:dyDescent="0.3">
      <c r="A23" t="s">
        <v>34</v>
      </c>
      <c r="B23" s="3"/>
      <c r="C23" s="13"/>
      <c r="D23" s="3"/>
      <c r="E23" s="3"/>
      <c r="F23" s="3"/>
      <c r="G23" s="4"/>
      <c r="H23" s="1"/>
      <c r="I23" s="2"/>
      <c r="J23" s="2"/>
      <c r="K23" s="1"/>
      <c r="L23" s="1"/>
      <c r="N23" s="4"/>
      <c r="O23" s="4"/>
      <c r="P23" s="2">
        <f t="shared" si="0"/>
        <v>0</v>
      </c>
    </row>
    <row r="26" spans="1:16" x14ac:dyDescent="0.25">
      <c r="A26" t="s">
        <v>60</v>
      </c>
    </row>
    <row r="27" spans="1:16" x14ac:dyDescent="0.25">
      <c r="A27" t="s">
        <v>72</v>
      </c>
      <c r="B27" t="s">
        <v>22</v>
      </c>
      <c r="C27" t="s">
        <v>25</v>
      </c>
      <c r="D27" t="s">
        <v>9</v>
      </c>
      <c r="E27" t="s">
        <v>28</v>
      </c>
      <c r="F27" t="s">
        <v>1</v>
      </c>
      <c r="G27" t="s">
        <v>3</v>
      </c>
      <c r="H27" t="s">
        <v>2</v>
      </c>
      <c r="I27" t="s">
        <v>16</v>
      </c>
      <c r="J27" t="s">
        <v>15</v>
      </c>
      <c r="K27" t="s">
        <v>5</v>
      </c>
      <c r="L27" t="s">
        <v>4</v>
      </c>
      <c r="N27" t="s">
        <v>66</v>
      </c>
      <c r="O27" t="s">
        <v>67</v>
      </c>
      <c r="P27" t="s">
        <v>68</v>
      </c>
    </row>
    <row r="28" spans="1:16" x14ac:dyDescent="0.25">
      <c r="A28" t="s">
        <v>0</v>
      </c>
      <c r="B28" s="3"/>
      <c r="C28" s="13"/>
      <c r="D28" s="3"/>
      <c r="E28" s="3"/>
      <c r="F28" s="3"/>
      <c r="G28" s="4"/>
      <c r="H28" s="1"/>
      <c r="I28" s="2"/>
      <c r="J28" s="2"/>
      <c r="K28" s="1"/>
      <c r="L28" s="1"/>
      <c r="N28" s="4"/>
      <c r="O28" s="4"/>
      <c r="P28" s="2">
        <f t="shared" ref="P28:P33" si="1">MIN(N28+H28,G28)</f>
        <v>0</v>
      </c>
    </row>
    <row r="29" spans="1:16" x14ac:dyDescent="0.25">
      <c r="A29" t="s">
        <v>30</v>
      </c>
      <c r="B29" s="3"/>
      <c r="C29" s="13"/>
      <c r="D29" s="3"/>
      <c r="E29" s="3"/>
      <c r="F29" s="3"/>
      <c r="G29" s="4"/>
      <c r="H29" s="1"/>
      <c r="I29" s="2"/>
      <c r="J29" s="2"/>
      <c r="K29" s="1"/>
      <c r="L29" s="1"/>
      <c r="N29" s="4"/>
      <c r="O29" s="4"/>
      <c r="P29" s="2">
        <f t="shared" si="1"/>
        <v>0</v>
      </c>
    </row>
    <row r="30" spans="1:16" x14ac:dyDescent="0.25">
      <c r="A30" t="s">
        <v>31</v>
      </c>
      <c r="B30" s="3"/>
      <c r="C30" s="13"/>
      <c r="D30" s="3"/>
      <c r="E30" s="3"/>
      <c r="F30" s="3"/>
      <c r="G30" s="4"/>
      <c r="H30" s="1"/>
      <c r="I30" s="2"/>
      <c r="J30" s="2"/>
      <c r="K30" s="1"/>
      <c r="L30" s="1"/>
      <c r="N30" s="4"/>
      <c r="O30" s="4"/>
      <c r="P30" s="2">
        <f t="shared" si="1"/>
        <v>0</v>
      </c>
    </row>
    <row r="31" spans="1:16" x14ac:dyDescent="0.25">
      <c r="A31" t="s">
        <v>32</v>
      </c>
      <c r="B31" s="3"/>
      <c r="C31" s="13"/>
      <c r="D31" s="3"/>
      <c r="E31" s="3"/>
      <c r="F31" s="3"/>
      <c r="G31" s="4"/>
      <c r="H31" s="1"/>
      <c r="I31" s="2"/>
      <c r="J31" s="2"/>
      <c r="K31" s="1"/>
      <c r="L31" s="1"/>
      <c r="N31" s="4"/>
      <c r="O31" s="4"/>
      <c r="P31" s="2">
        <f t="shared" si="1"/>
        <v>0</v>
      </c>
    </row>
    <row r="32" spans="1:16" x14ac:dyDescent="0.25">
      <c r="A32" t="s">
        <v>33</v>
      </c>
      <c r="B32" s="3"/>
      <c r="C32" s="13"/>
      <c r="D32" s="3"/>
      <c r="E32" s="3"/>
      <c r="F32" s="3"/>
      <c r="G32" s="4"/>
      <c r="H32" s="1"/>
      <c r="I32" s="2"/>
      <c r="J32" s="2"/>
      <c r="K32" s="1"/>
      <c r="L32" s="1"/>
      <c r="N32" s="4"/>
      <c r="O32" s="4"/>
      <c r="P32" s="2">
        <f t="shared" si="1"/>
        <v>0</v>
      </c>
    </row>
    <row r="33" spans="1:16" x14ac:dyDescent="0.25">
      <c r="A33" t="s">
        <v>34</v>
      </c>
      <c r="B33" s="3"/>
      <c r="C33" s="13"/>
      <c r="D33" s="3"/>
      <c r="E33" s="3"/>
      <c r="F33" s="3"/>
      <c r="G33" s="4"/>
      <c r="H33" s="1"/>
      <c r="I33" s="2"/>
      <c r="J33" s="2"/>
      <c r="K33" s="1"/>
      <c r="L33" s="1"/>
      <c r="N33" s="4"/>
      <c r="O33" s="4"/>
      <c r="P33" s="2">
        <f t="shared" si="1"/>
        <v>0</v>
      </c>
    </row>
    <row r="35" spans="1:16" x14ac:dyDescent="0.25">
      <c r="A35" t="s">
        <v>69</v>
      </c>
    </row>
    <row r="36" spans="1:16" x14ac:dyDescent="0.25">
      <c r="A36" t="s">
        <v>0</v>
      </c>
      <c r="B36" s="4"/>
    </row>
    <row r="37" spans="1:16" x14ac:dyDescent="0.25">
      <c r="A37" t="s">
        <v>30</v>
      </c>
      <c r="B37" s="4"/>
    </row>
    <row r="38" spans="1:16" x14ac:dyDescent="0.25">
      <c r="A38" t="s">
        <v>31</v>
      </c>
      <c r="B38" s="4"/>
    </row>
    <row r="39" spans="1:16" x14ac:dyDescent="0.25">
      <c r="A39" t="s">
        <v>32</v>
      </c>
      <c r="B39" s="4"/>
    </row>
    <row r="40" spans="1:16" x14ac:dyDescent="0.25">
      <c r="A40" t="s">
        <v>33</v>
      </c>
      <c r="B40" s="4"/>
    </row>
    <row r="41" spans="1:16" x14ac:dyDescent="0.25">
      <c r="A41" t="s">
        <v>34</v>
      </c>
      <c r="B41"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146"/>
  <sheetViews>
    <sheetView workbookViewId="0"/>
  </sheetViews>
  <sheetFormatPr defaultRowHeight="15" x14ac:dyDescent="0.25"/>
  <cols>
    <col min="1" max="1" width="45" bestFit="1" customWidth="1"/>
    <col min="2" max="2" width="15" bestFit="1" customWidth="1"/>
    <col min="3" max="3" width="17" bestFit="1" customWidth="1"/>
  </cols>
  <sheetData>
    <row r="1" spans="1:3" x14ac:dyDescent="0.25">
      <c r="A1" s="9" t="s">
        <v>102</v>
      </c>
      <c r="B1" s="9" t="s">
        <v>87</v>
      </c>
      <c r="C1" s="9" t="s">
        <v>83</v>
      </c>
    </row>
    <row r="2" spans="1:3" x14ac:dyDescent="0.25">
      <c r="A2" s="12" t="s">
        <v>54</v>
      </c>
      <c r="B2" s="10">
        <v>-1800</v>
      </c>
      <c r="C2" s="12" t="s">
        <v>84</v>
      </c>
    </row>
    <row r="3" spans="1:3" x14ac:dyDescent="0.25">
      <c r="A3" s="12" t="s">
        <v>55</v>
      </c>
      <c r="B3" s="10">
        <v>900</v>
      </c>
      <c r="C3" s="12" t="s">
        <v>84</v>
      </c>
    </row>
    <row r="4" spans="1:3" x14ac:dyDescent="0.25">
      <c r="A4" s="12" t="s">
        <v>58</v>
      </c>
      <c r="B4" s="10">
        <v>-2000</v>
      </c>
      <c r="C4" s="12" t="s">
        <v>84</v>
      </c>
    </row>
    <row r="5" spans="1:3" x14ac:dyDescent="0.25">
      <c r="A5" s="12" t="s">
        <v>59</v>
      </c>
      <c r="B5" s="10">
        <v>800</v>
      </c>
      <c r="C5" s="12" t="s">
        <v>84</v>
      </c>
    </row>
    <row r="6" spans="1:3" x14ac:dyDescent="0.25">
      <c r="A6" s="12" t="s">
        <v>91</v>
      </c>
      <c r="B6" s="10">
        <v>300</v>
      </c>
      <c r="C6" s="12" t="s">
        <v>85</v>
      </c>
    </row>
    <row r="7" spans="1:3" x14ac:dyDescent="0.25">
      <c r="A7" s="12" t="s">
        <v>80</v>
      </c>
      <c r="B7" s="10">
        <v>50</v>
      </c>
      <c r="C7" s="12" t="s">
        <v>88</v>
      </c>
    </row>
    <row r="8" spans="1:3" x14ac:dyDescent="0.25">
      <c r="A8" s="12" t="s">
        <v>76</v>
      </c>
      <c r="B8" s="10" t="s">
        <v>78</v>
      </c>
      <c r="C8" s="12"/>
    </row>
    <row r="9" spans="1:3" x14ac:dyDescent="0.25">
      <c r="A9" s="12" t="s">
        <v>77</v>
      </c>
      <c r="B9" s="10" t="s">
        <v>79</v>
      </c>
      <c r="C9" s="12"/>
    </row>
    <row r="10" spans="1:3" x14ac:dyDescent="0.25">
      <c r="A10" s="11" t="s">
        <v>74</v>
      </c>
      <c r="B10" s="10"/>
      <c r="C10" s="12"/>
    </row>
    <row r="11" spans="1:3" x14ac:dyDescent="0.25">
      <c r="A11" s="12" t="s">
        <v>72</v>
      </c>
      <c r="B11" s="10" t="s">
        <v>0</v>
      </c>
      <c r="C11" s="12"/>
    </row>
    <row r="12" spans="1:3" x14ac:dyDescent="0.25">
      <c r="A12" s="12" t="s">
        <v>22</v>
      </c>
      <c r="B12" s="10" t="s">
        <v>23</v>
      </c>
      <c r="C12" s="12"/>
    </row>
    <row r="13" spans="1:3" x14ac:dyDescent="0.25">
      <c r="A13" s="12" t="s">
        <v>94</v>
      </c>
      <c r="B13" s="10">
        <v>52</v>
      </c>
      <c r="C13" s="12" t="s">
        <v>90</v>
      </c>
    </row>
    <row r="14" spans="1:3" x14ac:dyDescent="0.25">
      <c r="A14" s="12" t="s">
        <v>86</v>
      </c>
      <c r="B14" s="10">
        <v>500</v>
      </c>
      <c r="C14" s="12" t="s">
        <v>84</v>
      </c>
    </row>
    <row r="15" spans="1:3" x14ac:dyDescent="0.25">
      <c r="A15" s="12" t="s">
        <v>92</v>
      </c>
      <c r="B15" s="10">
        <v>200</v>
      </c>
      <c r="C15" s="12" t="s">
        <v>84</v>
      </c>
    </row>
    <row r="16" spans="1:3" x14ac:dyDescent="0.25">
      <c r="A16" s="12" t="s">
        <v>81</v>
      </c>
      <c r="B16" s="10">
        <v>0</v>
      </c>
      <c r="C16" s="12" t="s">
        <v>85</v>
      </c>
    </row>
    <row r="17" spans="1:3" x14ac:dyDescent="0.25">
      <c r="A17" s="12" t="s">
        <v>82</v>
      </c>
      <c r="B17" s="10">
        <v>0</v>
      </c>
      <c r="C17" s="12" t="s">
        <v>89</v>
      </c>
    </row>
    <row r="18" spans="1:3" ht="14.65" x14ac:dyDescent="0.3">
      <c r="A18" s="7"/>
    </row>
    <row r="19" spans="1:3" ht="14.65" x14ac:dyDescent="0.3">
      <c r="A19" s="12" t="s">
        <v>93</v>
      </c>
      <c r="B19" s="12"/>
      <c r="C19" s="12" t="s">
        <v>84</v>
      </c>
    </row>
    <row r="20" spans="1:3" x14ac:dyDescent="0.25">
      <c r="A20" s="12" t="s">
        <v>95</v>
      </c>
      <c r="B20" s="12"/>
      <c r="C20" s="12" t="s">
        <v>88</v>
      </c>
    </row>
    <row r="21" spans="1:3" x14ac:dyDescent="0.25">
      <c r="A21" s="12" t="s">
        <v>96</v>
      </c>
      <c r="B21" s="12"/>
      <c r="C21" s="12" t="s">
        <v>88</v>
      </c>
    </row>
    <row r="22" spans="1:3" x14ac:dyDescent="0.25">
      <c r="A22" s="17"/>
      <c r="B22" s="17"/>
      <c r="C22" s="17"/>
    </row>
    <row r="23" spans="1:3" x14ac:dyDescent="0.25">
      <c r="A23" s="17"/>
      <c r="B23" s="17"/>
      <c r="C23" s="17"/>
    </row>
    <row r="24" spans="1:3" x14ac:dyDescent="0.25">
      <c r="A24" s="17"/>
      <c r="B24" s="17"/>
      <c r="C24" s="17"/>
    </row>
    <row r="25" spans="1:3" x14ac:dyDescent="0.25">
      <c r="A25" s="7"/>
    </row>
    <row r="26" spans="1:3" x14ac:dyDescent="0.25">
      <c r="A26" s="9" t="s">
        <v>102</v>
      </c>
      <c r="B26" s="9" t="s">
        <v>87</v>
      </c>
      <c r="C26" s="9" t="s">
        <v>83</v>
      </c>
    </row>
    <row r="27" spans="1:3" x14ac:dyDescent="0.25">
      <c r="A27" s="12" t="s">
        <v>54</v>
      </c>
      <c r="B27" s="10">
        <v>-1800</v>
      </c>
      <c r="C27" s="12" t="s">
        <v>84</v>
      </c>
    </row>
    <row r="28" spans="1:3" x14ac:dyDescent="0.25">
      <c r="A28" s="12" t="s">
        <v>55</v>
      </c>
      <c r="B28" s="10">
        <v>900</v>
      </c>
      <c r="C28" s="12" t="s">
        <v>84</v>
      </c>
    </row>
    <row r="29" spans="1:3" x14ac:dyDescent="0.25">
      <c r="A29" s="12" t="s">
        <v>58</v>
      </c>
      <c r="B29" s="10">
        <v>-2000</v>
      </c>
      <c r="C29" s="12" t="s">
        <v>84</v>
      </c>
    </row>
    <row r="30" spans="1:3" x14ac:dyDescent="0.25">
      <c r="A30" s="12" t="s">
        <v>59</v>
      </c>
      <c r="B30" s="10">
        <v>800</v>
      </c>
      <c r="C30" s="12" t="s">
        <v>84</v>
      </c>
    </row>
    <row r="31" spans="1:3" x14ac:dyDescent="0.25">
      <c r="A31" s="12" t="s">
        <v>91</v>
      </c>
      <c r="B31" s="10">
        <v>300</v>
      </c>
      <c r="C31" s="12" t="s">
        <v>85</v>
      </c>
    </row>
    <row r="32" spans="1:3" x14ac:dyDescent="0.25">
      <c r="A32" s="12" t="s">
        <v>80</v>
      </c>
      <c r="B32" s="10">
        <v>50</v>
      </c>
      <c r="C32" s="12" t="s">
        <v>88</v>
      </c>
    </row>
    <row r="33" spans="1:3" x14ac:dyDescent="0.25">
      <c r="A33" s="12" t="s">
        <v>76</v>
      </c>
      <c r="B33" s="10" t="s">
        <v>78</v>
      </c>
      <c r="C33" s="12"/>
    </row>
    <row r="34" spans="1:3" x14ac:dyDescent="0.25">
      <c r="A34" s="12" t="s">
        <v>77</v>
      </c>
      <c r="B34" s="10" t="s">
        <v>79</v>
      </c>
      <c r="C34" s="12"/>
    </row>
    <row r="35" spans="1:3" x14ac:dyDescent="0.25">
      <c r="A35" s="11" t="s">
        <v>74</v>
      </c>
      <c r="B35" s="10"/>
      <c r="C35" s="12"/>
    </row>
    <row r="36" spans="1:3" x14ac:dyDescent="0.25">
      <c r="A36" s="12" t="s">
        <v>72</v>
      </c>
      <c r="B36" s="10" t="s">
        <v>30</v>
      </c>
      <c r="C36" s="12"/>
    </row>
    <row r="37" spans="1:3" x14ac:dyDescent="0.25">
      <c r="A37" s="12" t="s">
        <v>22</v>
      </c>
      <c r="B37" s="10" t="s">
        <v>23</v>
      </c>
      <c r="C37" s="12"/>
    </row>
    <row r="38" spans="1:3" x14ac:dyDescent="0.25">
      <c r="A38" s="12" t="s">
        <v>94</v>
      </c>
      <c r="B38" s="10">
        <v>43</v>
      </c>
      <c r="C38" s="12" t="s">
        <v>90</v>
      </c>
    </row>
    <row r="39" spans="1:3" x14ac:dyDescent="0.25">
      <c r="A39" s="12" t="s">
        <v>86</v>
      </c>
      <c r="B39" s="10">
        <v>450</v>
      </c>
      <c r="C39" s="12" t="s">
        <v>84</v>
      </c>
    </row>
    <row r="40" spans="1:3" x14ac:dyDescent="0.25">
      <c r="A40" s="12" t="s">
        <v>92</v>
      </c>
      <c r="B40" s="10">
        <v>190</v>
      </c>
      <c r="C40" s="12" t="s">
        <v>84</v>
      </c>
    </row>
    <row r="41" spans="1:3" x14ac:dyDescent="0.25">
      <c r="A41" s="12" t="s">
        <v>81</v>
      </c>
      <c r="B41" s="10">
        <v>0</v>
      </c>
      <c r="C41" s="12" t="s">
        <v>85</v>
      </c>
    </row>
    <row r="42" spans="1:3" x14ac:dyDescent="0.25">
      <c r="A42" s="12" t="s">
        <v>82</v>
      </c>
      <c r="B42" s="10">
        <v>0</v>
      </c>
      <c r="C42" s="12" t="s">
        <v>89</v>
      </c>
    </row>
    <row r="43" spans="1:3" x14ac:dyDescent="0.25">
      <c r="A43" s="7"/>
    </row>
    <row r="44" spans="1:3" x14ac:dyDescent="0.25">
      <c r="A44" s="12" t="s">
        <v>93</v>
      </c>
      <c r="B44" s="12"/>
      <c r="C44" s="12" t="s">
        <v>84</v>
      </c>
    </row>
    <row r="45" spans="1:3" x14ac:dyDescent="0.25">
      <c r="A45" s="12" t="s">
        <v>95</v>
      </c>
      <c r="B45" s="12"/>
      <c r="C45" s="12" t="s">
        <v>88</v>
      </c>
    </row>
    <row r="46" spans="1:3" x14ac:dyDescent="0.25">
      <c r="A46" s="12" t="s">
        <v>96</v>
      </c>
      <c r="B46" s="12"/>
      <c r="C46" s="12" t="s">
        <v>88</v>
      </c>
    </row>
    <row r="47" spans="1:3" x14ac:dyDescent="0.25">
      <c r="A47" s="17"/>
      <c r="B47" s="17"/>
      <c r="C47" s="17"/>
    </row>
    <row r="48" spans="1:3" x14ac:dyDescent="0.25">
      <c r="A48" s="17"/>
      <c r="B48" s="17"/>
      <c r="C48" s="17"/>
    </row>
    <row r="49" spans="1:3" x14ac:dyDescent="0.25">
      <c r="A49" s="17"/>
      <c r="B49" s="17"/>
      <c r="C49" s="17"/>
    </row>
    <row r="50" spans="1:3" x14ac:dyDescent="0.25">
      <c r="A50" s="7"/>
    </row>
    <row r="51" spans="1:3" x14ac:dyDescent="0.25">
      <c r="A51" s="9" t="s">
        <v>102</v>
      </c>
      <c r="B51" s="9" t="s">
        <v>87</v>
      </c>
      <c r="C51" s="9" t="s">
        <v>83</v>
      </c>
    </row>
    <row r="52" spans="1:3" x14ac:dyDescent="0.25">
      <c r="A52" s="12" t="s">
        <v>54</v>
      </c>
      <c r="B52" s="10">
        <v>-1800</v>
      </c>
      <c r="C52" s="12" t="s">
        <v>84</v>
      </c>
    </row>
    <row r="53" spans="1:3" x14ac:dyDescent="0.25">
      <c r="A53" s="12" t="s">
        <v>55</v>
      </c>
      <c r="B53" s="10">
        <v>900</v>
      </c>
      <c r="C53" s="12" t="s">
        <v>84</v>
      </c>
    </row>
    <row r="54" spans="1:3" x14ac:dyDescent="0.25">
      <c r="A54" s="12" t="s">
        <v>58</v>
      </c>
      <c r="B54" s="10">
        <v>-2000</v>
      </c>
      <c r="C54" s="12" t="s">
        <v>84</v>
      </c>
    </row>
    <row r="55" spans="1:3" x14ac:dyDescent="0.25">
      <c r="A55" s="12" t="s">
        <v>59</v>
      </c>
      <c r="B55" s="10">
        <v>800</v>
      </c>
      <c r="C55" s="12" t="s">
        <v>84</v>
      </c>
    </row>
    <row r="56" spans="1:3" x14ac:dyDescent="0.25">
      <c r="A56" s="12" t="s">
        <v>91</v>
      </c>
      <c r="B56" s="10">
        <v>300</v>
      </c>
      <c r="C56" s="12" t="s">
        <v>85</v>
      </c>
    </row>
    <row r="57" spans="1:3" x14ac:dyDescent="0.25">
      <c r="A57" s="12" t="s">
        <v>80</v>
      </c>
      <c r="B57" s="10">
        <v>50</v>
      </c>
      <c r="C57" s="12" t="s">
        <v>88</v>
      </c>
    </row>
    <row r="58" spans="1:3" x14ac:dyDescent="0.25">
      <c r="A58" s="12" t="s">
        <v>76</v>
      </c>
      <c r="B58" s="10" t="s">
        <v>78</v>
      </c>
      <c r="C58" s="12"/>
    </row>
    <row r="59" spans="1:3" x14ac:dyDescent="0.25">
      <c r="A59" s="12" t="s">
        <v>77</v>
      </c>
      <c r="B59" s="10" t="s">
        <v>79</v>
      </c>
      <c r="C59" s="12"/>
    </row>
    <row r="60" spans="1:3" x14ac:dyDescent="0.25">
      <c r="A60" s="11" t="s">
        <v>74</v>
      </c>
      <c r="B60" s="10"/>
      <c r="C60" s="12"/>
    </row>
    <row r="61" spans="1:3" x14ac:dyDescent="0.25">
      <c r="A61" s="12" t="s">
        <v>72</v>
      </c>
      <c r="B61" s="10" t="s">
        <v>31</v>
      </c>
      <c r="C61" s="12"/>
    </row>
    <row r="62" spans="1:3" x14ac:dyDescent="0.25">
      <c r="A62" s="12" t="s">
        <v>22</v>
      </c>
      <c r="B62" s="10" t="s">
        <v>35</v>
      </c>
      <c r="C62" s="12"/>
    </row>
    <row r="63" spans="1:3" x14ac:dyDescent="0.25">
      <c r="A63" s="12" t="s">
        <v>94</v>
      </c>
      <c r="B63" s="10">
        <v>50</v>
      </c>
      <c r="C63" s="12" t="s">
        <v>90</v>
      </c>
    </row>
    <row r="64" spans="1:3" x14ac:dyDescent="0.25">
      <c r="A64" s="12" t="s">
        <v>86</v>
      </c>
      <c r="B64" s="10">
        <v>400</v>
      </c>
      <c r="C64" s="12" t="s">
        <v>84</v>
      </c>
    </row>
    <row r="65" spans="1:3" x14ac:dyDescent="0.25">
      <c r="A65" s="12" t="s">
        <v>92</v>
      </c>
      <c r="B65" s="10">
        <v>180</v>
      </c>
      <c r="C65" s="12" t="s">
        <v>84</v>
      </c>
    </row>
    <row r="66" spans="1:3" x14ac:dyDescent="0.25">
      <c r="A66" s="12" t="s">
        <v>81</v>
      </c>
      <c r="B66" s="10">
        <v>350</v>
      </c>
      <c r="C66" s="12" t="s">
        <v>85</v>
      </c>
    </row>
    <row r="67" spans="1:3" x14ac:dyDescent="0.25">
      <c r="A67" s="12" t="s">
        <v>82</v>
      </c>
      <c r="B67" s="10">
        <v>17500</v>
      </c>
      <c r="C67" s="12" t="s">
        <v>89</v>
      </c>
    </row>
    <row r="68" spans="1:3" x14ac:dyDescent="0.25">
      <c r="A68" s="7"/>
    </row>
    <row r="69" spans="1:3" x14ac:dyDescent="0.25">
      <c r="A69" s="12" t="s">
        <v>93</v>
      </c>
      <c r="B69" s="12"/>
      <c r="C69" s="12" t="s">
        <v>84</v>
      </c>
    </row>
    <row r="70" spans="1:3" x14ac:dyDescent="0.25">
      <c r="A70" s="12" t="s">
        <v>95</v>
      </c>
      <c r="B70" s="12"/>
      <c r="C70" s="12" t="s">
        <v>88</v>
      </c>
    </row>
    <row r="71" spans="1:3" x14ac:dyDescent="0.25">
      <c r="A71" s="12" t="s">
        <v>96</v>
      </c>
      <c r="B71" s="12"/>
      <c r="C71" s="12" t="s">
        <v>88</v>
      </c>
    </row>
    <row r="72" spans="1:3" x14ac:dyDescent="0.25">
      <c r="A72" s="17"/>
      <c r="B72" s="17"/>
      <c r="C72" s="17"/>
    </row>
    <row r="73" spans="1:3" x14ac:dyDescent="0.25">
      <c r="A73" s="17"/>
      <c r="B73" s="17"/>
      <c r="C73" s="17"/>
    </row>
    <row r="74" spans="1:3" x14ac:dyDescent="0.25">
      <c r="A74" s="17"/>
      <c r="B74" s="17"/>
      <c r="C74" s="17"/>
    </row>
    <row r="75" spans="1:3" x14ac:dyDescent="0.25">
      <c r="A75" s="7"/>
    </row>
    <row r="76" spans="1:3" x14ac:dyDescent="0.25">
      <c r="A76" s="9" t="s">
        <v>102</v>
      </c>
      <c r="B76" s="9" t="s">
        <v>87</v>
      </c>
      <c r="C76" s="9" t="s">
        <v>83</v>
      </c>
    </row>
    <row r="77" spans="1:3" x14ac:dyDescent="0.25">
      <c r="A77" s="12" t="s">
        <v>54</v>
      </c>
      <c r="B77" s="10">
        <v>-1800</v>
      </c>
      <c r="C77" s="12" t="s">
        <v>84</v>
      </c>
    </row>
    <row r="78" spans="1:3" x14ac:dyDescent="0.25">
      <c r="A78" s="12" t="s">
        <v>55</v>
      </c>
      <c r="B78" s="10">
        <v>900</v>
      </c>
      <c r="C78" s="12" t="s">
        <v>84</v>
      </c>
    </row>
    <row r="79" spans="1:3" x14ac:dyDescent="0.25">
      <c r="A79" s="12" t="s">
        <v>58</v>
      </c>
      <c r="B79" s="10">
        <v>-2000</v>
      </c>
      <c r="C79" s="12" t="s">
        <v>84</v>
      </c>
    </row>
    <row r="80" spans="1:3" x14ac:dyDescent="0.25">
      <c r="A80" s="12" t="s">
        <v>59</v>
      </c>
      <c r="B80" s="10">
        <v>800</v>
      </c>
      <c r="C80" s="12" t="s">
        <v>84</v>
      </c>
    </row>
    <row r="81" spans="1:3" x14ac:dyDescent="0.25">
      <c r="A81" s="12" t="s">
        <v>91</v>
      </c>
      <c r="B81" s="10">
        <v>300</v>
      </c>
      <c r="C81" s="12" t="s">
        <v>85</v>
      </c>
    </row>
    <row r="82" spans="1:3" x14ac:dyDescent="0.25">
      <c r="A82" s="12" t="s">
        <v>80</v>
      </c>
      <c r="B82" s="10">
        <v>50</v>
      </c>
      <c r="C82" s="12" t="s">
        <v>88</v>
      </c>
    </row>
    <row r="83" spans="1:3" x14ac:dyDescent="0.25">
      <c r="A83" s="12" t="s">
        <v>76</v>
      </c>
      <c r="B83" s="10" t="s">
        <v>78</v>
      </c>
      <c r="C83" s="12"/>
    </row>
    <row r="84" spans="1:3" x14ac:dyDescent="0.25">
      <c r="A84" s="12" t="s">
        <v>77</v>
      </c>
      <c r="B84" s="10" t="s">
        <v>79</v>
      </c>
      <c r="C84" s="12"/>
    </row>
    <row r="85" spans="1:3" x14ac:dyDescent="0.25">
      <c r="A85" s="11" t="s">
        <v>74</v>
      </c>
      <c r="B85" s="10"/>
      <c r="C85" s="12"/>
    </row>
    <row r="86" spans="1:3" x14ac:dyDescent="0.25">
      <c r="A86" s="12" t="s">
        <v>72</v>
      </c>
      <c r="B86" s="10" t="s">
        <v>32</v>
      </c>
      <c r="C86" s="12"/>
    </row>
    <row r="87" spans="1:3" x14ac:dyDescent="0.25">
      <c r="A87" s="12" t="s">
        <v>22</v>
      </c>
      <c r="B87" s="10" t="s">
        <v>46</v>
      </c>
      <c r="C87" s="12"/>
    </row>
    <row r="88" spans="1:3" x14ac:dyDescent="0.25">
      <c r="A88" s="12" t="s">
        <v>94</v>
      </c>
      <c r="B88" s="10">
        <v>40</v>
      </c>
      <c r="C88" s="12" t="s">
        <v>90</v>
      </c>
    </row>
    <row r="89" spans="1:3" x14ac:dyDescent="0.25">
      <c r="A89" s="12" t="s">
        <v>86</v>
      </c>
      <c r="B89" s="10">
        <v>350</v>
      </c>
      <c r="C89" s="12" t="s">
        <v>84</v>
      </c>
    </row>
    <row r="90" spans="1:3" x14ac:dyDescent="0.25">
      <c r="A90" s="12" t="s">
        <v>92</v>
      </c>
      <c r="B90" s="10">
        <v>170</v>
      </c>
      <c r="C90" s="12" t="s">
        <v>84</v>
      </c>
    </row>
    <row r="91" spans="1:3" x14ac:dyDescent="0.25">
      <c r="A91" s="12" t="s">
        <v>81</v>
      </c>
      <c r="B91" s="10">
        <v>300</v>
      </c>
      <c r="C91" s="12" t="s">
        <v>85</v>
      </c>
    </row>
    <row r="92" spans="1:3" x14ac:dyDescent="0.25">
      <c r="A92" s="12" t="s">
        <v>82</v>
      </c>
      <c r="B92" s="10">
        <v>15000</v>
      </c>
      <c r="C92" s="12" t="s">
        <v>89</v>
      </c>
    </row>
    <row r="93" spans="1:3" x14ac:dyDescent="0.25">
      <c r="A93" s="7"/>
    </row>
    <row r="94" spans="1:3" x14ac:dyDescent="0.25">
      <c r="A94" s="12" t="s">
        <v>93</v>
      </c>
      <c r="B94" s="12"/>
      <c r="C94" s="12" t="s">
        <v>84</v>
      </c>
    </row>
    <row r="95" spans="1:3" x14ac:dyDescent="0.25">
      <c r="A95" s="12" t="s">
        <v>95</v>
      </c>
      <c r="B95" s="12"/>
      <c r="C95" s="12" t="s">
        <v>88</v>
      </c>
    </row>
    <row r="96" spans="1:3" x14ac:dyDescent="0.25">
      <c r="A96" s="12" t="s">
        <v>96</v>
      </c>
      <c r="B96" s="12"/>
      <c r="C96" s="12" t="s">
        <v>88</v>
      </c>
    </row>
    <row r="97" spans="1:3" x14ac:dyDescent="0.25">
      <c r="A97" s="17"/>
      <c r="B97" s="17"/>
      <c r="C97" s="17"/>
    </row>
    <row r="98" spans="1:3" x14ac:dyDescent="0.25">
      <c r="A98" s="17"/>
      <c r="B98" s="17"/>
      <c r="C98" s="17"/>
    </row>
    <row r="99" spans="1:3" x14ac:dyDescent="0.25">
      <c r="A99" s="17"/>
      <c r="B99" s="17"/>
      <c r="C99" s="17"/>
    </row>
    <row r="100" spans="1:3" x14ac:dyDescent="0.25">
      <c r="A100" s="7"/>
    </row>
    <row r="101" spans="1:3" x14ac:dyDescent="0.25">
      <c r="A101" s="9" t="s">
        <v>102</v>
      </c>
      <c r="B101" s="9" t="s">
        <v>87</v>
      </c>
      <c r="C101" s="9" t="s">
        <v>83</v>
      </c>
    </row>
    <row r="102" spans="1:3" x14ac:dyDescent="0.25">
      <c r="A102" s="12" t="s">
        <v>54</v>
      </c>
      <c r="B102" s="10">
        <v>-1800</v>
      </c>
      <c r="C102" s="12" t="s">
        <v>84</v>
      </c>
    </row>
    <row r="103" spans="1:3" x14ac:dyDescent="0.25">
      <c r="A103" s="12" t="s">
        <v>55</v>
      </c>
      <c r="B103" s="10">
        <v>900</v>
      </c>
      <c r="C103" s="12" t="s">
        <v>84</v>
      </c>
    </row>
    <row r="104" spans="1:3" x14ac:dyDescent="0.25">
      <c r="A104" s="12" t="s">
        <v>58</v>
      </c>
      <c r="B104" s="10">
        <v>-2000</v>
      </c>
      <c r="C104" s="12" t="s">
        <v>84</v>
      </c>
    </row>
    <row r="105" spans="1:3" x14ac:dyDescent="0.25">
      <c r="A105" s="12" t="s">
        <v>59</v>
      </c>
      <c r="B105" s="10">
        <v>800</v>
      </c>
      <c r="C105" s="12" t="s">
        <v>84</v>
      </c>
    </row>
    <row r="106" spans="1:3" x14ac:dyDescent="0.25">
      <c r="A106" s="12" t="s">
        <v>91</v>
      </c>
      <c r="B106" s="10">
        <v>300</v>
      </c>
      <c r="C106" s="12" t="s">
        <v>85</v>
      </c>
    </row>
    <row r="107" spans="1:3" x14ac:dyDescent="0.25">
      <c r="A107" s="12" t="s">
        <v>80</v>
      </c>
      <c r="B107" s="10">
        <v>50</v>
      </c>
      <c r="C107" s="12" t="s">
        <v>88</v>
      </c>
    </row>
    <row r="108" spans="1:3" x14ac:dyDescent="0.25">
      <c r="A108" s="12" t="s">
        <v>76</v>
      </c>
      <c r="B108" s="10" t="s">
        <v>78</v>
      </c>
      <c r="C108" s="12"/>
    </row>
    <row r="109" spans="1:3" x14ac:dyDescent="0.25">
      <c r="A109" s="12" t="s">
        <v>77</v>
      </c>
      <c r="B109" s="10" t="s">
        <v>79</v>
      </c>
      <c r="C109" s="12"/>
    </row>
    <row r="110" spans="1:3" x14ac:dyDescent="0.25">
      <c r="A110" s="11" t="s">
        <v>74</v>
      </c>
      <c r="B110" s="10"/>
      <c r="C110" s="12"/>
    </row>
    <row r="111" spans="1:3" x14ac:dyDescent="0.25">
      <c r="A111" s="12" t="s">
        <v>72</v>
      </c>
      <c r="B111" s="10" t="s">
        <v>33</v>
      </c>
      <c r="C111" s="12"/>
    </row>
    <row r="112" spans="1:3" x14ac:dyDescent="0.25">
      <c r="A112" s="12" t="s">
        <v>22</v>
      </c>
      <c r="B112" s="10" t="s">
        <v>36</v>
      </c>
      <c r="C112" s="12"/>
    </row>
    <row r="113" spans="1:3" x14ac:dyDescent="0.25">
      <c r="A113" s="12" t="s">
        <v>94</v>
      </c>
      <c r="B113" s="10">
        <v>47</v>
      </c>
      <c r="C113" s="12" t="s">
        <v>90</v>
      </c>
    </row>
    <row r="114" spans="1:3" x14ac:dyDescent="0.25">
      <c r="A114" s="12" t="s">
        <v>86</v>
      </c>
      <c r="B114" s="10">
        <v>300</v>
      </c>
      <c r="C114" s="12" t="s">
        <v>84</v>
      </c>
    </row>
    <row r="115" spans="1:3" x14ac:dyDescent="0.25">
      <c r="A115" s="12" t="s">
        <v>92</v>
      </c>
      <c r="B115" s="10">
        <v>160</v>
      </c>
      <c r="C115" s="12" t="s">
        <v>84</v>
      </c>
    </row>
    <row r="116" spans="1:3" x14ac:dyDescent="0.25">
      <c r="A116" s="12" t="s">
        <v>81</v>
      </c>
      <c r="B116" s="10">
        <v>250</v>
      </c>
      <c r="C116" s="12" t="s">
        <v>85</v>
      </c>
    </row>
    <row r="117" spans="1:3" x14ac:dyDescent="0.25">
      <c r="A117" s="12" t="s">
        <v>82</v>
      </c>
      <c r="B117" s="10">
        <v>12500</v>
      </c>
      <c r="C117" s="12" t="s">
        <v>89</v>
      </c>
    </row>
    <row r="118" spans="1:3" x14ac:dyDescent="0.25">
      <c r="A118" s="7"/>
    </row>
    <row r="119" spans="1:3" x14ac:dyDescent="0.25">
      <c r="A119" s="12" t="s">
        <v>93</v>
      </c>
      <c r="B119" s="12"/>
      <c r="C119" s="12" t="s">
        <v>84</v>
      </c>
    </row>
    <row r="120" spans="1:3" x14ac:dyDescent="0.25">
      <c r="A120" s="12" t="s">
        <v>95</v>
      </c>
      <c r="B120" s="12"/>
      <c r="C120" s="12" t="s">
        <v>88</v>
      </c>
    </row>
    <row r="121" spans="1:3" x14ac:dyDescent="0.25">
      <c r="A121" s="12" t="s">
        <v>96</v>
      </c>
      <c r="B121" s="12"/>
      <c r="C121" s="12" t="s">
        <v>88</v>
      </c>
    </row>
    <row r="122" spans="1:3" x14ac:dyDescent="0.25">
      <c r="A122" s="17"/>
      <c r="B122" s="17"/>
      <c r="C122" s="17"/>
    </row>
    <row r="123" spans="1:3" x14ac:dyDescent="0.25">
      <c r="A123" s="17"/>
      <c r="B123" s="17"/>
      <c r="C123" s="17"/>
    </row>
    <row r="124" spans="1:3" x14ac:dyDescent="0.25">
      <c r="A124" s="17"/>
      <c r="B124" s="17"/>
      <c r="C124" s="17"/>
    </row>
    <row r="125" spans="1:3" x14ac:dyDescent="0.25">
      <c r="A125" s="7"/>
    </row>
    <row r="126" spans="1:3" x14ac:dyDescent="0.25">
      <c r="A126" s="9" t="s">
        <v>102</v>
      </c>
      <c r="B126" s="9" t="s">
        <v>87</v>
      </c>
      <c r="C126" s="9" t="s">
        <v>83</v>
      </c>
    </row>
    <row r="127" spans="1:3" x14ac:dyDescent="0.25">
      <c r="A127" s="12" t="s">
        <v>54</v>
      </c>
      <c r="B127" s="10">
        <v>-1800</v>
      </c>
      <c r="C127" s="12" t="s">
        <v>84</v>
      </c>
    </row>
    <row r="128" spans="1:3" x14ac:dyDescent="0.25">
      <c r="A128" s="12" t="s">
        <v>55</v>
      </c>
      <c r="B128" s="10">
        <v>900</v>
      </c>
      <c r="C128" s="12" t="s">
        <v>84</v>
      </c>
    </row>
    <row r="129" spans="1:3" x14ac:dyDescent="0.25">
      <c r="A129" s="12" t="s">
        <v>58</v>
      </c>
      <c r="B129" s="10">
        <v>-2000</v>
      </c>
      <c r="C129" s="12" t="s">
        <v>84</v>
      </c>
    </row>
    <row r="130" spans="1:3" x14ac:dyDescent="0.25">
      <c r="A130" s="12" t="s">
        <v>59</v>
      </c>
      <c r="B130" s="10">
        <v>800</v>
      </c>
      <c r="C130" s="12" t="s">
        <v>84</v>
      </c>
    </row>
    <row r="131" spans="1:3" x14ac:dyDescent="0.25">
      <c r="A131" s="12" t="s">
        <v>91</v>
      </c>
      <c r="B131" s="10">
        <v>300</v>
      </c>
      <c r="C131" s="12" t="s">
        <v>85</v>
      </c>
    </row>
    <row r="132" spans="1:3" x14ac:dyDescent="0.25">
      <c r="A132" s="12" t="s">
        <v>80</v>
      </c>
      <c r="B132" s="10">
        <v>50</v>
      </c>
      <c r="C132" s="12" t="s">
        <v>88</v>
      </c>
    </row>
    <row r="133" spans="1:3" x14ac:dyDescent="0.25">
      <c r="A133" s="12" t="s">
        <v>76</v>
      </c>
      <c r="B133" s="10" t="s">
        <v>78</v>
      </c>
      <c r="C133" s="12"/>
    </row>
    <row r="134" spans="1:3" x14ac:dyDescent="0.25">
      <c r="A134" s="12" t="s">
        <v>77</v>
      </c>
      <c r="B134" s="10" t="s">
        <v>79</v>
      </c>
      <c r="C134" s="12"/>
    </row>
    <row r="135" spans="1:3" x14ac:dyDescent="0.25">
      <c r="A135" s="11" t="s">
        <v>74</v>
      </c>
      <c r="B135" s="10"/>
      <c r="C135" s="12"/>
    </row>
    <row r="136" spans="1:3" x14ac:dyDescent="0.25">
      <c r="A136" s="12" t="s">
        <v>72</v>
      </c>
      <c r="B136" s="10" t="s">
        <v>34</v>
      </c>
      <c r="C136" s="12"/>
    </row>
    <row r="137" spans="1:3" x14ac:dyDescent="0.25">
      <c r="A137" s="12" t="s">
        <v>22</v>
      </c>
      <c r="B137" s="10" t="s">
        <v>23</v>
      </c>
      <c r="C137" s="12"/>
    </row>
    <row r="138" spans="1:3" x14ac:dyDescent="0.25">
      <c r="A138" s="12" t="s">
        <v>94</v>
      </c>
      <c r="B138" s="10">
        <v>55</v>
      </c>
      <c r="C138" s="12" t="s">
        <v>90</v>
      </c>
    </row>
    <row r="139" spans="1:3" x14ac:dyDescent="0.25">
      <c r="A139" s="12" t="s">
        <v>86</v>
      </c>
      <c r="B139" s="10">
        <v>200</v>
      </c>
      <c r="C139" s="12" t="s">
        <v>84</v>
      </c>
    </row>
    <row r="140" spans="1:3" x14ac:dyDescent="0.25">
      <c r="A140" s="12" t="s">
        <v>92</v>
      </c>
      <c r="B140" s="10">
        <v>100</v>
      </c>
      <c r="C140" s="12" t="s">
        <v>84</v>
      </c>
    </row>
    <row r="141" spans="1:3" x14ac:dyDescent="0.25">
      <c r="A141" s="12" t="s">
        <v>81</v>
      </c>
      <c r="B141" s="10">
        <v>0</v>
      </c>
      <c r="C141" s="12" t="s">
        <v>85</v>
      </c>
    </row>
    <row r="142" spans="1:3" x14ac:dyDescent="0.25">
      <c r="A142" s="12" t="s">
        <v>82</v>
      </c>
      <c r="B142" s="10">
        <v>0</v>
      </c>
      <c r="C142" s="12" t="s">
        <v>89</v>
      </c>
    </row>
    <row r="144" spans="1:3" x14ac:dyDescent="0.25">
      <c r="A144" s="12" t="s">
        <v>93</v>
      </c>
      <c r="B144" s="12"/>
      <c r="C144" s="12" t="s">
        <v>84</v>
      </c>
    </row>
    <row r="145" spans="1:3" x14ac:dyDescent="0.25">
      <c r="A145" s="12" t="s">
        <v>95</v>
      </c>
      <c r="B145" s="12"/>
      <c r="C145" s="12" t="s">
        <v>88</v>
      </c>
    </row>
    <row r="146" spans="1:3" x14ac:dyDescent="0.25">
      <c r="A146" s="12" t="s">
        <v>96</v>
      </c>
      <c r="B146" s="12"/>
      <c r="C146" s="12" t="s">
        <v>88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33"/>
  <sheetViews>
    <sheetView zoomScaleNormal="100" workbookViewId="0"/>
  </sheetViews>
  <sheetFormatPr defaultRowHeight="15" x14ac:dyDescent="0.25"/>
  <cols>
    <col min="1" max="1" width="28.140625" bestFit="1" customWidth="1"/>
    <col min="2" max="2" width="14" bestFit="1" customWidth="1"/>
    <col min="4" max="4" width="24.7109375" customWidth="1"/>
    <col min="5" max="5" width="44.28515625" bestFit="1" customWidth="1"/>
    <col min="6" max="9" width="7.85546875" bestFit="1" customWidth="1"/>
    <col min="10" max="10" width="8.42578125" bestFit="1" customWidth="1"/>
    <col min="11" max="11" width="7.85546875" bestFit="1" customWidth="1"/>
    <col min="12" max="12" width="14.85546875" bestFit="1" customWidth="1"/>
  </cols>
  <sheetData>
    <row r="1" spans="1:12" x14ac:dyDescent="0.25">
      <c r="A1" s="8" t="s">
        <v>102</v>
      </c>
      <c r="E1" s="22" t="s">
        <v>72</v>
      </c>
      <c r="F1" s="22" t="s">
        <v>0</v>
      </c>
      <c r="G1" s="22" t="s">
        <v>30</v>
      </c>
      <c r="H1" s="22" t="s">
        <v>31</v>
      </c>
      <c r="I1" s="22" t="s">
        <v>32</v>
      </c>
      <c r="J1" s="22" t="s">
        <v>33</v>
      </c>
      <c r="K1" s="22" t="s">
        <v>34</v>
      </c>
      <c r="L1" s="6" t="s">
        <v>98</v>
      </c>
    </row>
    <row r="2" spans="1:12" x14ac:dyDescent="0.25">
      <c r="A2" t="s">
        <v>54</v>
      </c>
      <c r="C2" s="16">
        <v>-1800</v>
      </c>
      <c r="D2" s="6"/>
      <c r="E2" s="22" t="s">
        <v>22</v>
      </c>
      <c r="F2" s="16" t="s">
        <v>23</v>
      </c>
      <c r="G2" s="16" t="s">
        <v>23</v>
      </c>
      <c r="H2" s="16" t="s">
        <v>35</v>
      </c>
      <c r="I2" s="16" t="s">
        <v>46</v>
      </c>
      <c r="J2" s="16" t="s">
        <v>36</v>
      </c>
      <c r="K2" s="16" t="s">
        <v>23</v>
      </c>
    </row>
    <row r="3" spans="1:12" x14ac:dyDescent="0.25">
      <c r="A3" t="s">
        <v>58</v>
      </c>
      <c r="C3" s="3">
        <v>-2000</v>
      </c>
      <c r="E3" s="22" t="s">
        <v>25</v>
      </c>
      <c r="F3" s="16">
        <v>52</v>
      </c>
      <c r="G3" s="16">
        <v>43</v>
      </c>
      <c r="H3" s="16">
        <v>50</v>
      </c>
      <c r="I3" s="16">
        <v>40</v>
      </c>
      <c r="J3" s="16">
        <v>47</v>
      </c>
      <c r="K3" s="16">
        <v>55</v>
      </c>
      <c r="L3" s="6" t="s">
        <v>99</v>
      </c>
    </row>
    <row r="4" spans="1:12" x14ac:dyDescent="0.25">
      <c r="A4" t="s">
        <v>55</v>
      </c>
      <c r="C4" s="16">
        <v>900</v>
      </c>
      <c r="D4" s="6"/>
      <c r="E4" s="22" t="s">
        <v>9</v>
      </c>
      <c r="F4" s="16">
        <v>500</v>
      </c>
      <c r="G4" s="16">
        <v>450</v>
      </c>
      <c r="H4" s="16">
        <v>400</v>
      </c>
      <c r="I4" s="16">
        <v>350</v>
      </c>
      <c r="J4" s="16">
        <v>300</v>
      </c>
      <c r="K4" s="16">
        <v>200</v>
      </c>
    </row>
    <row r="5" spans="1:12" x14ac:dyDescent="0.25">
      <c r="A5" t="s">
        <v>59</v>
      </c>
      <c r="C5" s="3">
        <v>800</v>
      </c>
      <c r="E5" s="22" t="s">
        <v>28</v>
      </c>
      <c r="F5" s="16">
        <v>200</v>
      </c>
      <c r="G5" s="16">
        <v>190</v>
      </c>
      <c r="H5" s="16">
        <v>180</v>
      </c>
      <c r="I5" s="16">
        <v>170</v>
      </c>
      <c r="J5" s="16">
        <v>160</v>
      </c>
      <c r="K5" s="16">
        <v>100</v>
      </c>
    </row>
    <row r="6" spans="1:12" x14ac:dyDescent="0.25">
      <c r="A6" t="s">
        <v>56</v>
      </c>
      <c r="C6" s="2">
        <f>SUM(F6:K6)</f>
        <v>900</v>
      </c>
      <c r="D6" t="str">
        <f>IF((C6+C4)&gt;ABS(C2),"Too Much, reduce by "&amp;(ABS(C2)-(C6+C4)),IF((C6+C4)&lt;ABS(C2),"Too Little, increase by "&amp;(ABS(C2)-(C6+C4)),"Ok"))</f>
        <v>Ok</v>
      </c>
      <c r="E6" s="22" t="s">
        <v>1</v>
      </c>
      <c r="F6" s="16">
        <v>0</v>
      </c>
      <c r="G6" s="16">
        <v>0</v>
      </c>
      <c r="H6" s="16">
        <v>350</v>
      </c>
      <c r="I6" s="16">
        <v>300</v>
      </c>
      <c r="J6" s="16">
        <v>250</v>
      </c>
      <c r="K6" s="16">
        <v>0</v>
      </c>
      <c r="L6" s="6" t="s">
        <v>99</v>
      </c>
    </row>
    <row r="7" spans="1:12" x14ac:dyDescent="0.25">
      <c r="A7" t="s">
        <v>57</v>
      </c>
      <c r="C7" s="2">
        <f>-(C3-C2)-(C5-C4)</f>
        <v>300</v>
      </c>
      <c r="E7" s="22" t="s">
        <v>3</v>
      </c>
      <c r="F7" s="18">
        <v>500</v>
      </c>
      <c r="G7" s="18">
        <v>450</v>
      </c>
      <c r="H7" s="18">
        <v>400</v>
      </c>
      <c r="I7" s="18">
        <v>350</v>
      </c>
      <c r="J7" s="18">
        <v>300</v>
      </c>
      <c r="K7" s="18">
        <v>200</v>
      </c>
    </row>
    <row r="8" spans="1:12" x14ac:dyDescent="0.25">
      <c r="A8" t="s">
        <v>20</v>
      </c>
      <c r="C8" s="3">
        <v>50</v>
      </c>
      <c r="E8" s="22" t="s">
        <v>2</v>
      </c>
      <c r="F8" s="19">
        <v>0</v>
      </c>
      <c r="G8" s="19">
        <v>0</v>
      </c>
      <c r="H8" s="19">
        <v>0</v>
      </c>
      <c r="I8" s="19">
        <v>0</v>
      </c>
      <c r="J8" s="19">
        <v>0</v>
      </c>
      <c r="K8" s="19">
        <v>0</v>
      </c>
    </row>
    <row r="9" spans="1:12" x14ac:dyDescent="0.25">
      <c r="A9" t="s">
        <v>21</v>
      </c>
      <c r="C9" s="4">
        <v>0</v>
      </c>
      <c r="E9" s="22" t="s">
        <v>16</v>
      </c>
      <c r="F9" s="20">
        <f>IF(F7=0,0,F4-F8)</f>
        <v>500</v>
      </c>
      <c r="G9" s="20">
        <f t="shared" ref="G9:K9" si="0">IF(G7=0,0,G4-G8)</f>
        <v>450</v>
      </c>
      <c r="H9" s="20">
        <f t="shared" si="0"/>
        <v>400</v>
      </c>
      <c r="I9" s="20">
        <f t="shared" si="0"/>
        <v>350</v>
      </c>
      <c r="J9" s="20">
        <f t="shared" si="0"/>
        <v>300</v>
      </c>
      <c r="K9" s="20">
        <f t="shared" si="0"/>
        <v>200</v>
      </c>
      <c r="L9" s="6" t="s">
        <v>99</v>
      </c>
    </row>
    <row r="10" spans="1:12" x14ac:dyDescent="0.25">
      <c r="E10" s="22" t="s">
        <v>15</v>
      </c>
      <c r="F10" s="20">
        <f>IF(F7=0,0,-F8)</f>
        <v>0</v>
      </c>
      <c r="G10" s="20">
        <f t="shared" ref="G10:K10" si="1">IF(G7=0,0,-G8)</f>
        <v>0</v>
      </c>
      <c r="H10" s="20">
        <f t="shared" si="1"/>
        <v>0</v>
      </c>
      <c r="I10" s="20">
        <f t="shared" si="1"/>
        <v>0</v>
      </c>
      <c r="J10" s="20">
        <f t="shared" si="1"/>
        <v>0</v>
      </c>
      <c r="K10" s="20">
        <f t="shared" si="1"/>
        <v>0</v>
      </c>
      <c r="L10" s="6" t="s">
        <v>99</v>
      </c>
    </row>
    <row r="11" spans="1:12" x14ac:dyDescent="0.25">
      <c r="A11" t="s">
        <v>43</v>
      </c>
      <c r="E11" s="22" t="s">
        <v>5</v>
      </c>
      <c r="F11" s="19">
        <v>0</v>
      </c>
      <c r="G11" s="19">
        <v>0</v>
      </c>
      <c r="H11" s="19">
        <v>0</v>
      </c>
      <c r="I11" s="19">
        <v>0</v>
      </c>
      <c r="J11" s="19">
        <v>0</v>
      </c>
      <c r="K11" s="19">
        <v>0</v>
      </c>
    </row>
    <row r="12" spans="1:12" x14ac:dyDescent="0.25">
      <c r="A12" s="3"/>
      <c r="B12" t="s">
        <v>47</v>
      </c>
      <c r="E12" s="22" t="s">
        <v>4</v>
      </c>
      <c r="F12" s="19">
        <v>0</v>
      </c>
      <c r="G12" s="19">
        <v>0</v>
      </c>
      <c r="H12" s="19">
        <v>0</v>
      </c>
      <c r="I12" s="19">
        <v>0</v>
      </c>
      <c r="J12" s="19">
        <v>0</v>
      </c>
      <c r="K12" s="19">
        <v>0</v>
      </c>
    </row>
    <row r="13" spans="1:12" x14ac:dyDescent="0.25">
      <c r="A13" s="4"/>
      <c r="B13" t="s">
        <v>44</v>
      </c>
      <c r="E13" s="22" t="s">
        <v>17</v>
      </c>
      <c r="F13" s="18">
        <v>0</v>
      </c>
      <c r="G13" s="18">
        <v>0</v>
      </c>
      <c r="H13" s="18">
        <v>0</v>
      </c>
      <c r="I13" s="18">
        <v>0</v>
      </c>
      <c r="J13" s="18">
        <v>0</v>
      </c>
      <c r="K13" s="18">
        <v>0</v>
      </c>
    </row>
    <row r="14" spans="1:12" x14ac:dyDescent="0.25">
      <c r="A14" s="1"/>
      <c r="B14" t="s">
        <v>45</v>
      </c>
      <c r="E14" s="22" t="s">
        <v>26</v>
      </c>
      <c r="F14" s="20">
        <f>MAX(F13-F8,0)</f>
        <v>0</v>
      </c>
      <c r="G14" s="20">
        <f t="shared" ref="G14:K14" si="2">MAX(G13-G8,0)</f>
        <v>0</v>
      </c>
      <c r="H14" s="20">
        <f t="shared" si="2"/>
        <v>0</v>
      </c>
      <c r="I14" s="20">
        <f t="shared" si="2"/>
        <v>0</v>
      </c>
      <c r="J14" s="20">
        <f t="shared" si="2"/>
        <v>0</v>
      </c>
      <c r="K14" s="20">
        <f t="shared" si="2"/>
        <v>0</v>
      </c>
    </row>
    <row r="15" spans="1:12" x14ac:dyDescent="0.25">
      <c r="A15" s="2"/>
      <c r="B15" t="s">
        <v>48</v>
      </c>
      <c r="E15" s="22" t="s">
        <v>27</v>
      </c>
      <c r="F15" s="20">
        <f>MIN(F13-MIN(F8,F7),0)</f>
        <v>0</v>
      </c>
      <c r="G15" s="20">
        <f t="shared" ref="G15:K15" si="3">MIN(G13-MIN(G8,G7),0)</f>
        <v>0</v>
      </c>
      <c r="H15" s="20">
        <f t="shared" si="3"/>
        <v>0</v>
      </c>
      <c r="I15" s="20">
        <f t="shared" si="3"/>
        <v>0</v>
      </c>
      <c r="J15" s="20">
        <f t="shared" si="3"/>
        <v>0</v>
      </c>
      <c r="K15" s="20">
        <f t="shared" si="3"/>
        <v>0</v>
      </c>
    </row>
    <row r="16" spans="1:12" x14ac:dyDescent="0.25">
      <c r="A16" s="5"/>
      <c r="B16" t="s">
        <v>49</v>
      </c>
      <c r="E16" s="22" t="s">
        <v>10</v>
      </c>
      <c r="F16" s="18">
        <v>0</v>
      </c>
      <c r="G16" s="18">
        <v>0</v>
      </c>
      <c r="H16" s="18">
        <v>0</v>
      </c>
      <c r="I16" s="18">
        <v>0</v>
      </c>
      <c r="J16" s="18">
        <v>0</v>
      </c>
      <c r="K16" s="18">
        <v>0</v>
      </c>
    </row>
    <row r="17" spans="5:12" x14ac:dyDescent="0.25">
      <c r="E17" s="22" t="s">
        <v>6</v>
      </c>
      <c r="F17" s="20">
        <f>F6-F8</f>
        <v>0</v>
      </c>
      <c r="G17" s="20">
        <f t="shared" ref="G17:K17" si="4">G6-G8</f>
        <v>0</v>
      </c>
      <c r="H17" s="20">
        <f t="shared" si="4"/>
        <v>350</v>
      </c>
      <c r="I17" s="20">
        <f t="shared" si="4"/>
        <v>300</v>
      </c>
      <c r="J17" s="20">
        <f t="shared" si="4"/>
        <v>250</v>
      </c>
      <c r="K17" s="20">
        <f t="shared" si="4"/>
        <v>0</v>
      </c>
      <c r="L17" s="6" t="s">
        <v>99</v>
      </c>
    </row>
    <row r="18" spans="5:12" x14ac:dyDescent="0.25">
      <c r="E18" s="22" t="s">
        <v>7</v>
      </c>
      <c r="F18" s="20">
        <f>IF(F17&gt;0,MIN(F17,F14),0)</f>
        <v>0</v>
      </c>
      <c r="G18" s="20">
        <f t="shared" ref="G18:K18" si="5">IF(G17&gt;0,MIN(G17,G14),0)</f>
        <v>0</v>
      </c>
      <c r="H18" s="20">
        <f t="shared" si="5"/>
        <v>0</v>
      </c>
      <c r="I18" s="20">
        <f t="shared" si="5"/>
        <v>0</v>
      </c>
      <c r="J18" s="20">
        <f t="shared" si="5"/>
        <v>0</v>
      </c>
      <c r="K18" s="20">
        <f t="shared" si="5"/>
        <v>0</v>
      </c>
      <c r="L18" s="6" t="s">
        <v>99</v>
      </c>
    </row>
    <row r="19" spans="5:12" x14ac:dyDescent="0.25">
      <c r="E19" s="22" t="s">
        <v>8</v>
      </c>
      <c r="F19" s="20">
        <f>IF(F17&lt;0,MAX(F17,F15),0)</f>
        <v>0</v>
      </c>
      <c r="G19" s="20">
        <f t="shared" ref="G19:K19" si="6">IF(G17&lt;0,MAX(G17,G15),0)</f>
        <v>0</v>
      </c>
      <c r="H19" s="20">
        <f t="shared" si="6"/>
        <v>0</v>
      </c>
      <c r="I19" s="20">
        <f t="shared" si="6"/>
        <v>0</v>
      </c>
      <c r="J19" s="20">
        <f t="shared" si="6"/>
        <v>0</v>
      </c>
      <c r="K19" s="20">
        <f t="shared" si="6"/>
        <v>0</v>
      </c>
      <c r="L19" s="6" t="s">
        <v>99</v>
      </c>
    </row>
    <row r="20" spans="5:12" x14ac:dyDescent="0.25">
      <c r="E20" s="22" t="s">
        <v>11</v>
      </c>
      <c r="F20" s="20">
        <f>F16-F13</f>
        <v>0</v>
      </c>
      <c r="G20" s="20">
        <f t="shared" ref="G20:K20" si="7">G16-G13</f>
        <v>0</v>
      </c>
      <c r="H20" s="20">
        <f t="shared" si="7"/>
        <v>0</v>
      </c>
      <c r="I20" s="20">
        <f t="shared" si="7"/>
        <v>0</v>
      </c>
      <c r="J20" s="20">
        <f t="shared" si="7"/>
        <v>0</v>
      </c>
      <c r="K20" s="20">
        <f t="shared" si="7"/>
        <v>0</v>
      </c>
      <c r="L20" s="6" t="s">
        <v>99</v>
      </c>
    </row>
    <row r="21" spans="5:12" x14ac:dyDescent="0.25">
      <c r="E21" s="22" t="s">
        <v>12</v>
      </c>
      <c r="F21" s="20">
        <f>IF(F17&lt;0,MIN(ABS(F17),F14),0)</f>
        <v>0</v>
      </c>
      <c r="G21" s="20">
        <f t="shared" ref="G21:K21" si="8">IF(G17&lt;0,MIN(ABS(G17),G14),0)</f>
        <v>0</v>
      </c>
      <c r="H21" s="20">
        <f t="shared" si="8"/>
        <v>0</v>
      </c>
      <c r="I21" s="20">
        <f t="shared" si="8"/>
        <v>0</v>
      </c>
      <c r="J21" s="20">
        <f t="shared" si="8"/>
        <v>0</v>
      </c>
      <c r="K21" s="20">
        <f t="shared" si="8"/>
        <v>0</v>
      </c>
      <c r="L21" s="6" t="s">
        <v>99</v>
      </c>
    </row>
    <row r="22" spans="5:12" x14ac:dyDescent="0.25">
      <c r="E22" s="22" t="s">
        <v>13</v>
      </c>
      <c r="F22" s="20">
        <f>IF(F17&gt;0,-MIN(F17,ABS(F15)),0)</f>
        <v>0</v>
      </c>
      <c r="G22" s="20">
        <f t="shared" ref="G22:K22" si="9">IF(G17&gt;0,-MIN(G17,ABS(G15)),0)</f>
        <v>0</v>
      </c>
      <c r="H22" s="20">
        <f t="shared" si="9"/>
        <v>0</v>
      </c>
      <c r="I22" s="20">
        <f t="shared" si="9"/>
        <v>0</v>
      </c>
      <c r="J22" s="20">
        <f t="shared" si="9"/>
        <v>0</v>
      </c>
      <c r="K22" s="20">
        <f t="shared" si="9"/>
        <v>0</v>
      </c>
      <c r="L22" s="6" t="s">
        <v>99</v>
      </c>
    </row>
    <row r="23" spans="5:12" x14ac:dyDescent="0.25">
      <c r="E23" s="22" t="s">
        <v>97</v>
      </c>
      <c r="F23" s="20">
        <f t="shared" ref="F23:K23" si="10">$C$8*F6</f>
        <v>0</v>
      </c>
      <c r="G23" s="20">
        <f t="shared" si="10"/>
        <v>0</v>
      </c>
      <c r="H23" s="20">
        <f t="shared" si="10"/>
        <v>17500</v>
      </c>
      <c r="I23" s="20">
        <f t="shared" si="10"/>
        <v>15000</v>
      </c>
      <c r="J23" s="20">
        <f t="shared" si="10"/>
        <v>12500</v>
      </c>
      <c r="K23" s="20">
        <f t="shared" si="10"/>
        <v>0</v>
      </c>
      <c r="L23" s="6" t="s">
        <v>99</v>
      </c>
    </row>
    <row r="24" spans="5:12" x14ac:dyDescent="0.25">
      <c r="E24" s="22" t="s">
        <v>14</v>
      </c>
      <c r="F24" s="20">
        <f t="shared" ref="F24:K24" si="11">(F16-F6)*$C$9</f>
        <v>0</v>
      </c>
      <c r="G24" s="20">
        <f t="shared" si="11"/>
        <v>0</v>
      </c>
      <c r="H24" s="20">
        <f t="shared" si="11"/>
        <v>0</v>
      </c>
      <c r="I24" s="20">
        <f t="shared" si="11"/>
        <v>0</v>
      </c>
      <c r="J24" s="20">
        <f t="shared" si="11"/>
        <v>0</v>
      </c>
      <c r="K24" s="20">
        <f t="shared" si="11"/>
        <v>0</v>
      </c>
      <c r="L24" s="6" t="s">
        <v>99</v>
      </c>
    </row>
    <row r="25" spans="5:12" x14ac:dyDescent="0.25">
      <c r="E25" s="22" t="s">
        <v>18</v>
      </c>
      <c r="F25" s="20">
        <f t="shared" ref="F25:K25" si="12">MAX(F11-$C$9,0)*(F14-MAX(F19,F21))</f>
        <v>0</v>
      </c>
      <c r="G25" s="20">
        <f t="shared" si="12"/>
        <v>0</v>
      </c>
      <c r="H25" s="20">
        <f t="shared" si="12"/>
        <v>0</v>
      </c>
      <c r="I25" s="20">
        <f t="shared" si="12"/>
        <v>0</v>
      </c>
      <c r="J25" s="20">
        <f t="shared" si="12"/>
        <v>0</v>
      </c>
      <c r="K25" s="20">
        <f t="shared" si="12"/>
        <v>0</v>
      </c>
      <c r="L25" s="6" t="s">
        <v>99</v>
      </c>
    </row>
    <row r="26" spans="5:12" x14ac:dyDescent="0.25">
      <c r="E26" s="22" t="s">
        <v>19</v>
      </c>
      <c r="F26" s="20">
        <f t="shared" ref="F26:K26" si="13">MIN(F12-$C$9,0)*(F15-MIN(F20,F22))</f>
        <v>0</v>
      </c>
      <c r="G26" s="20">
        <f t="shared" si="13"/>
        <v>0</v>
      </c>
      <c r="H26" s="20">
        <f t="shared" si="13"/>
        <v>0</v>
      </c>
      <c r="I26" s="20">
        <f t="shared" si="13"/>
        <v>0</v>
      </c>
      <c r="J26" s="20">
        <f t="shared" si="13"/>
        <v>0</v>
      </c>
      <c r="K26" s="20">
        <f t="shared" si="13"/>
        <v>0</v>
      </c>
      <c r="L26" s="6" t="s">
        <v>99</v>
      </c>
    </row>
    <row r="27" spans="5:12" x14ac:dyDescent="0.25">
      <c r="E27" s="22" t="s">
        <v>37</v>
      </c>
      <c r="F27" s="20">
        <f>SUM(F24:F26)</f>
        <v>0</v>
      </c>
      <c r="G27" s="20">
        <f t="shared" ref="G27:K27" si="14">SUM(G24:G26)</f>
        <v>0</v>
      </c>
      <c r="H27" s="20">
        <f t="shared" si="14"/>
        <v>0</v>
      </c>
      <c r="I27" s="20">
        <f t="shared" si="14"/>
        <v>0</v>
      </c>
      <c r="J27" s="20">
        <f t="shared" si="14"/>
        <v>0</v>
      </c>
      <c r="K27" s="20">
        <f t="shared" si="14"/>
        <v>0</v>
      </c>
      <c r="L27" s="6" t="s">
        <v>99</v>
      </c>
    </row>
    <row r="28" spans="5:12" x14ac:dyDescent="0.25">
      <c r="E28" s="22" t="s">
        <v>40</v>
      </c>
      <c r="F28" s="21">
        <f t="shared" ref="F28:K28" si="15">F27/F4</f>
        <v>0</v>
      </c>
      <c r="G28" s="21">
        <f t="shared" si="15"/>
        <v>0</v>
      </c>
      <c r="H28" s="21">
        <f t="shared" si="15"/>
        <v>0</v>
      </c>
      <c r="I28" s="21">
        <f t="shared" si="15"/>
        <v>0</v>
      </c>
      <c r="J28" s="21">
        <f t="shared" si="15"/>
        <v>0</v>
      </c>
      <c r="K28" s="21">
        <f t="shared" si="15"/>
        <v>0</v>
      </c>
      <c r="L28" s="6" t="s">
        <v>99</v>
      </c>
    </row>
    <row r="29" spans="5:12" x14ac:dyDescent="0.25">
      <c r="E29" s="22" t="s">
        <v>38</v>
      </c>
      <c r="F29" s="20">
        <f t="shared" ref="F29:K29" si="16">SUM(F23:F26)</f>
        <v>0</v>
      </c>
      <c r="G29" s="20">
        <f t="shared" si="16"/>
        <v>0</v>
      </c>
      <c r="H29" s="20">
        <f t="shared" si="16"/>
        <v>17500</v>
      </c>
      <c r="I29" s="20">
        <f t="shared" si="16"/>
        <v>15000</v>
      </c>
      <c r="J29" s="20">
        <f t="shared" si="16"/>
        <v>12500</v>
      </c>
      <c r="K29" s="20">
        <f t="shared" si="16"/>
        <v>0</v>
      </c>
      <c r="L29" s="6" t="s">
        <v>99</v>
      </c>
    </row>
    <row r="30" spans="5:12" x14ac:dyDescent="0.25">
      <c r="E30" s="22" t="s">
        <v>39</v>
      </c>
      <c r="F30" s="21">
        <f t="shared" ref="F30:K30" si="17">F29/F4</f>
        <v>0</v>
      </c>
      <c r="G30" s="21">
        <f t="shared" si="17"/>
        <v>0</v>
      </c>
      <c r="H30" s="21">
        <f t="shared" si="17"/>
        <v>43.75</v>
      </c>
      <c r="I30" s="21">
        <f t="shared" si="17"/>
        <v>42.857142857142854</v>
      </c>
      <c r="J30" s="21">
        <f t="shared" si="17"/>
        <v>41.666666666666664</v>
      </c>
      <c r="K30" s="21">
        <f t="shared" si="17"/>
        <v>0</v>
      </c>
      <c r="L30" s="6" t="s">
        <v>99</v>
      </c>
    </row>
    <row r="31" spans="5:12" x14ac:dyDescent="0.25">
      <c r="E31" s="22" t="s">
        <v>24</v>
      </c>
      <c r="F31" s="20">
        <f t="shared" ref="F31:K31" si="18">F16*F3</f>
        <v>0</v>
      </c>
      <c r="G31" s="20">
        <f t="shared" si="18"/>
        <v>0</v>
      </c>
      <c r="H31" s="20">
        <f t="shared" si="18"/>
        <v>0</v>
      </c>
      <c r="I31" s="20">
        <f t="shared" si="18"/>
        <v>0</v>
      </c>
      <c r="J31" s="20">
        <f t="shared" si="18"/>
        <v>0</v>
      </c>
      <c r="K31" s="20">
        <f t="shared" si="18"/>
        <v>0</v>
      </c>
      <c r="L31" s="6" t="s">
        <v>99</v>
      </c>
    </row>
    <row r="32" spans="5:12" x14ac:dyDescent="0.25">
      <c r="E32" s="22" t="s">
        <v>41</v>
      </c>
      <c r="F32" s="20">
        <f t="shared" ref="F32:K32" si="19">F29-F31</f>
        <v>0</v>
      </c>
      <c r="G32" s="20">
        <f t="shared" si="19"/>
        <v>0</v>
      </c>
      <c r="H32" s="20">
        <f t="shared" si="19"/>
        <v>17500</v>
      </c>
      <c r="I32" s="20">
        <f t="shared" si="19"/>
        <v>15000</v>
      </c>
      <c r="J32" s="20">
        <f t="shared" si="19"/>
        <v>12500</v>
      </c>
      <c r="K32" s="20">
        <f t="shared" si="19"/>
        <v>0</v>
      </c>
      <c r="L32" s="6" t="s">
        <v>99</v>
      </c>
    </row>
    <row r="33" spans="5:12" x14ac:dyDescent="0.25">
      <c r="E33" s="22" t="s">
        <v>42</v>
      </c>
      <c r="F33" s="21">
        <f t="shared" ref="F33:K33" si="20">F32/F4</f>
        <v>0</v>
      </c>
      <c r="G33" s="21">
        <f t="shared" si="20"/>
        <v>0</v>
      </c>
      <c r="H33" s="21">
        <f t="shared" si="20"/>
        <v>43.75</v>
      </c>
      <c r="I33" s="21">
        <f t="shared" si="20"/>
        <v>42.857142857142854</v>
      </c>
      <c r="J33" s="21">
        <f t="shared" si="20"/>
        <v>41.666666666666664</v>
      </c>
      <c r="K33" s="21">
        <f t="shared" si="20"/>
        <v>0</v>
      </c>
      <c r="L33" s="6" t="s">
        <v>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rocess_x0020_Type xmlns="4f9699c3-c265-401d-8a5e-70eaae0cea20">Overview</Process_x0020_Type>
    <Doc_x0020_Type xmlns="4f9699c3-c265-401d-8a5e-70eaae0cea20">Imbalance Settlement</Doc_x0020_Type>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F69EE1A1225748853CF799413823DF" ma:contentTypeVersion="20" ma:contentTypeDescription="Create a new document." ma:contentTypeScope="" ma:versionID="8adf8c668467a5e8eb8212db25228de4">
  <xsd:schema xmlns:xsd="http://www.w3.org/2001/XMLSchema" xmlns:xs="http://www.w3.org/2001/XMLSchema" xmlns:p="http://schemas.microsoft.com/office/2006/metadata/properties" xmlns:ns2="4f9699c3-c265-401d-8a5e-70eaae0cea20" xmlns:ns3="3cada6dc-2705-46ed-bab2-0b2cd6d935ca" targetNamespace="http://schemas.microsoft.com/office/2006/metadata/properties" ma:root="true" ma:fieldsID="22f8e5d91a3faa2928dab39bce4ea4f0" ns2:_="" ns3:_="">
    <xsd:import namespace="4f9699c3-c265-401d-8a5e-70eaae0cea20"/>
    <xsd:import namespace="3cada6dc-2705-46ed-bab2-0b2cd6d935ca"/>
    <xsd:element name="properties">
      <xsd:complexType>
        <xsd:sequence>
          <xsd:element name="documentManagement">
            <xsd:complexType>
              <xsd:all>
                <xsd:element ref="ns2:Doc_x0020_Type"/>
                <xsd:element ref="ns2:Process_x0020_Type"/>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699c3-c265-401d-8a5e-70eaae0cea20" elementFormDefault="qualified">
    <xsd:import namespace="http://schemas.microsoft.com/office/2006/documentManagement/types"/>
    <xsd:import namespace="http://schemas.microsoft.com/office/infopath/2007/PartnerControls"/>
    <xsd:element name="Doc_x0020_Type" ma:index="2" ma:displayName="Doc Type" ma:internalName="Doc_x0020_Type" ma:readOnly="false">
      <xsd:simpleType>
        <xsd:restriction base="dms:Text">
          <xsd:maxLength value="255"/>
        </xsd:restriction>
      </xsd:simpleType>
    </xsd:element>
    <xsd:element name="Process_x0020_Type" ma:index="6" ma:displayName="Process Type" ma:internalName="Process_x0020_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900B68-790E-49DA-94A7-331DE597518F}">
  <ds:schemaRefs>
    <ds:schemaRef ds:uri="http://schemas.microsoft.com/office/2006/metadata/properties"/>
    <ds:schemaRef ds:uri="http://schemas.openxmlformats.org/package/2006/metadata/core-properties"/>
    <ds:schemaRef ds:uri="http://purl.org/dc/dcmitype/"/>
    <ds:schemaRef ds:uri="3cada6dc-2705-46ed-bab2-0b2cd6d935ca"/>
    <ds:schemaRef ds:uri="http://purl.org/dc/terms/"/>
    <ds:schemaRef ds:uri="http://schemas.microsoft.com/office/2006/documentManagement/types"/>
    <ds:schemaRef ds:uri="http://www.w3.org/XML/1998/namespace"/>
    <ds:schemaRef ds:uri="http://schemas.microsoft.com/office/infopath/2007/PartnerControls"/>
    <ds:schemaRef ds:uri="4f9699c3-c265-401d-8a5e-70eaae0cea20"/>
    <ds:schemaRef ds:uri="http://purl.org/dc/elements/1.1/"/>
  </ds:schemaRefs>
</ds:datastoreItem>
</file>

<file path=customXml/itemProps2.xml><?xml version="1.0" encoding="utf-8"?>
<ds:datastoreItem xmlns:ds="http://schemas.openxmlformats.org/officeDocument/2006/customXml" ds:itemID="{AB18C16F-94EF-4F04-994F-FED8B8C383A0}">
  <ds:schemaRefs>
    <ds:schemaRef ds:uri="http://schemas.microsoft.com/sharepoint/v3/contenttype/forms"/>
  </ds:schemaRefs>
</ds:datastoreItem>
</file>

<file path=customXml/itemProps3.xml><?xml version="1.0" encoding="utf-8"?>
<ds:datastoreItem xmlns:ds="http://schemas.openxmlformats.org/officeDocument/2006/customXml" ds:itemID="{C29E9BD6-BBFC-4621-A6D9-903DB3A83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699c3-c265-401d-8a5e-70eaae0cea20"/>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Data to Share Scenario Inc</vt:lpstr>
      <vt:lpstr>Scenario Inc</vt:lpstr>
      <vt:lpstr>Scenario Inc Action Calculation</vt:lpstr>
      <vt:lpstr>Data to Share Scenario Dec</vt:lpstr>
      <vt:lpstr>Scenario Dec</vt:lpstr>
      <vt:lpstr>Scenario Dec Action Calculation</vt:lpstr>
      <vt:lpstr>Data to Share Scenario System</vt:lpstr>
      <vt:lpstr>Scenario System</vt:lpstr>
      <vt:lpstr>Scenario Sys Action Calculation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Balancing Market Trading Exercise</dc:title>
  <dc:creator>Kerin, Martin</dc:creator>
  <cp:lastModifiedBy>OHanlon, Becky</cp:lastModifiedBy>
  <cp:lastPrinted>2017-10-05T10:52:44Z</cp:lastPrinted>
  <dcterms:created xsi:type="dcterms:W3CDTF">2017-05-11T08:49:34Z</dcterms:created>
  <dcterms:modified xsi:type="dcterms:W3CDTF">2017-10-11T13:00:33Z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0x01010018F69EE1A1225748853CF799413823DF</vt:lpwstr>
  </property>
  <property fmtid="{D5CDD505-2E9C-101B-9397-08002B2CF9AE}" pid="3" name="Meeting Document Type">
    <vt:lpwstr/>
  </property>
  <property fmtid="{D5CDD505-2E9C-101B-9397-08002B2CF9AE}" pid="4" name="Document Status1">
    <vt:lpwstr/>
  </property>
  <property fmtid="{D5CDD505-2E9C-101B-9397-08002B2CF9AE}" pid="5" name="Sub Type">
    <vt:lpwstr/>
  </property>
  <property fmtid="{D5CDD505-2E9C-101B-9397-08002B2CF9AE}" pid="6" name="File Category">
    <vt:lpwstr/>
  </property>
</Properties>
</file>